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65" activeTab="0"/>
  </bookViews>
  <sheets>
    <sheet name="на 01.01.2014года  " sheetId="1" r:id="rId1"/>
  </sheets>
  <definedNames>
    <definedName name="_xlnm.Print_Titles" localSheetId="0">'на 01.01.2014года  '!$B:$C</definedName>
    <definedName name="_xlnm.Print_Area" localSheetId="0">'на 01.01.2014года  '!$A$1:$AR$38</definedName>
  </definedNames>
  <calcPr fullCalcOnLoad="1"/>
</workbook>
</file>

<file path=xl/sharedStrings.xml><?xml version="1.0" encoding="utf-8"?>
<sst xmlns="http://schemas.openxmlformats.org/spreadsheetml/2006/main" count="164" uniqueCount="60">
  <si>
    <t>ИТОГО</t>
  </si>
  <si>
    <t>Отрадненская СОШ №2</t>
  </si>
  <si>
    <t>Отрадненская СОШ №3</t>
  </si>
  <si>
    <t>Синявинская СОШ</t>
  </si>
  <si>
    <t>Приладожская СОШ</t>
  </si>
  <si>
    <t>Назиевская СОШ</t>
  </si>
  <si>
    <t>Шлиссельбургская СОШ</t>
  </si>
  <si>
    <t>Лицей  г.Отрадное</t>
  </si>
  <si>
    <t>Гимназия г. Кировска</t>
  </si>
  <si>
    <t>Молодцовская ОШ</t>
  </si>
  <si>
    <t>Суховская ОШ</t>
  </si>
  <si>
    <t>Итого</t>
  </si>
  <si>
    <t>Мгинская СОШ</t>
  </si>
  <si>
    <t>Кировская СОШ №1</t>
  </si>
  <si>
    <t>Кировская СОШ №2</t>
  </si>
  <si>
    <t>Шумская СОШ</t>
  </si>
  <si>
    <t>количество классов-комплектов</t>
  </si>
  <si>
    <t>фактическая наполняемость</t>
  </si>
  <si>
    <t>в среднем</t>
  </si>
  <si>
    <t>в том числе</t>
  </si>
  <si>
    <t>обучающихся - надомников</t>
  </si>
  <si>
    <t>1-4 классы</t>
  </si>
  <si>
    <t>5-9 классы</t>
  </si>
  <si>
    <t>Х</t>
  </si>
  <si>
    <t>(без учета лицеев и гимназий)</t>
  </si>
  <si>
    <t>лицеи и гимназии</t>
  </si>
  <si>
    <t>поселки городского типа</t>
  </si>
  <si>
    <t>контингент от 101 до 200 человек</t>
  </si>
  <si>
    <t>сельская местность</t>
  </si>
  <si>
    <t>контигнент менее 61 человек</t>
  </si>
  <si>
    <t>городская местность</t>
  </si>
  <si>
    <t>вечернее обучение</t>
  </si>
  <si>
    <t>10-11 классы</t>
  </si>
  <si>
    <t>контингент от 201 до 300 человек</t>
  </si>
  <si>
    <t>Кировского муниципального района Ленинградской области</t>
  </si>
  <si>
    <t>контингент более 300 человек</t>
  </si>
  <si>
    <t>Нормативы финансирования (руб. в месяц) с 01.01.2014 г.</t>
  </si>
  <si>
    <t>Нормативы финансирования (руб. в месяц) с 01.04.2014 г.</t>
  </si>
  <si>
    <t>Нормативы финансирования (руб. в месяц) с 01.09.2014 г.</t>
  </si>
  <si>
    <t>Объем субвенций в месяц, руб. с 01.01.2014г.</t>
  </si>
  <si>
    <t>Итого за три месяца</t>
  </si>
  <si>
    <t>Объем субвенций в месяц, руб. с 01.04.2014г.</t>
  </si>
  <si>
    <t>Итого за пять месяцев</t>
  </si>
  <si>
    <t>Объем субвенций в месяц, руб. с 01.09.2014г.</t>
  </si>
  <si>
    <t>Итого за четыре месяца</t>
  </si>
  <si>
    <t>базовый</t>
  </si>
  <si>
    <t>профиль, углубленный</t>
  </si>
  <si>
    <t xml:space="preserve">Бюджетные </t>
  </si>
  <si>
    <t>Агрегированные коэффициенты</t>
  </si>
  <si>
    <t>Утверждено на 2014 год</t>
  </si>
  <si>
    <t>в т.ч. дневное обучение</t>
  </si>
  <si>
    <t>Павловская ОШ</t>
  </si>
  <si>
    <t>Путиловская ОШ</t>
  </si>
  <si>
    <t>Малуксинская нач. школа</t>
  </si>
  <si>
    <t xml:space="preserve">Объем субвенций на 2014 год по нормативам,  руб. </t>
  </si>
  <si>
    <t>Приложение  № 2 к постановлению администрации</t>
  </si>
  <si>
    <t xml:space="preserve">Среднегодовой контингент обучающихся в общеобразовательных организациях на 2014 год - ВСЕГО, </t>
  </si>
  <si>
    <t>Количество  обучающихся в образовательной организации плановое среднегодовое</t>
  </si>
  <si>
    <t>Наименование образовательных организаций</t>
  </si>
  <si>
    <t>от 19 мая 2014 года № 1674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</si>
</sst>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  <numFmt numFmtId="180" formatCode="#,##0&quot;р.&quot;"/>
    <numFmt numFmtId="181" formatCode="mmm/yyyy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_);_(* \(#,##0.0\);_(* &quot;-&quot;??_);_(@_)"/>
    <numFmt numFmtId="186" formatCode="0.0%"/>
    <numFmt numFmtId="187" formatCode="_(* #,##0.0000_);_(* \(#,##0.0000\);_(* &quot;-&quot;??_);_(@_)"/>
    <numFmt numFmtId="188" formatCode="_-* #,##0.0_р_._-;\-* #,##0.0_р_._-;_-* &quot;-&quot;?_р_._-;_-@_-"/>
    <numFmt numFmtId="189" formatCode="#,##0.000"/>
    <numFmt numFmtId="190" formatCode="#,##0.0000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_(* #,##0.00000000000_);_(* \(#,##0.000000000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indexed="63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2" fontId="0" fillId="0" borderId="10" xfId="6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0" xfId="0" applyFill="1" applyAlignment="1">
      <alignment horizontal="left"/>
    </xf>
    <xf numFmtId="182" fontId="6" fillId="0" borderId="10" xfId="63" applyNumberFormat="1" applyFont="1" applyFill="1" applyBorder="1" applyAlignment="1">
      <alignment horizontal="center" vertical="center" wrapText="1"/>
    </xf>
    <xf numFmtId="185" fontId="6" fillId="0" borderId="10" xfId="63" applyNumberFormat="1" applyFont="1" applyFill="1" applyBorder="1" applyAlignment="1">
      <alignment horizontal="center" vertical="center" wrapText="1"/>
    </xf>
    <xf numFmtId="182" fontId="6" fillId="0" borderId="10" xfId="61" applyNumberFormat="1" applyFont="1" applyFill="1" applyBorder="1" applyAlignment="1">
      <alignment horizontal="center" vertical="center" wrapText="1"/>
    </xf>
    <xf numFmtId="184" fontId="6" fillId="0" borderId="10" xfId="61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0" xfId="6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82" fontId="1" fillId="0" borderId="10" xfId="63" applyNumberFormat="1" applyFont="1" applyFill="1" applyBorder="1" applyAlignment="1">
      <alignment horizontal="center" vertical="center" wrapText="1"/>
    </xf>
    <xf numFmtId="185" fontId="1" fillId="0" borderId="10" xfId="63" applyNumberFormat="1" applyFont="1" applyFill="1" applyBorder="1" applyAlignment="1">
      <alignment horizontal="center" vertical="center" wrapText="1"/>
    </xf>
    <xf numFmtId="184" fontId="1" fillId="0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85" fontId="0" fillId="0" borderId="10" xfId="63" applyNumberFormat="1" applyFont="1" applyFill="1" applyBorder="1" applyAlignment="1">
      <alignment horizontal="center" vertical="center" wrapText="1"/>
    </xf>
    <xf numFmtId="171" fontId="0" fillId="0" borderId="10" xfId="61" applyFont="1" applyFill="1" applyBorder="1" applyAlignment="1">
      <alignment horizontal="center"/>
    </xf>
    <xf numFmtId="182" fontId="0" fillId="0" borderId="10" xfId="61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horizontal="right"/>
    </xf>
    <xf numFmtId="182" fontId="0" fillId="0" borderId="10" xfId="0" applyNumberFormat="1" applyFont="1" applyFill="1" applyBorder="1" applyAlignment="1">
      <alignment horizontal="right"/>
    </xf>
    <xf numFmtId="184" fontId="0" fillId="0" borderId="10" xfId="6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182" fontId="1" fillId="0" borderId="10" xfId="0" applyNumberFormat="1" applyFont="1" applyFill="1" applyBorder="1" applyAlignment="1">
      <alignment/>
    </xf>
    <xf numFmtId="171" fontId="1" fillId="0" borderId="10" xfId="6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71" fontId="1" fillId="0" borderId="10" xfId="61" applyFont="1" applyFill="1" applyBorder="1" applyAlignment="1">
      <alignment horizontal="center"/>
    </xf>
    <xf numFmtId="182" fontId="1" fillId="0" borderId="10" xfId="61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textRotation="90" wrapText="1"/>
      <protection/>
    </xf>
    <xf numFmtId="0" fontId="1" fillId="0" borderId="13" xfId="53" applyFont="1" applyFill="1" applyBorder="1" applyAlignment="1">
      <alignment horizontal="center" vertical="center" textRotation="90" wrapText="1"/>
      <protection/>
    </xf>
    <xf numFmtId="0" fontId="1" fillId="0" borderId="14" xfId="53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по заработной плате 01.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tabSelected="1"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" sqref="L7"/>
    </sheetView>
  </sheetViews>
  <sheetFormatPr defaultColWidth="9.140625" defaultRowHeight="12.75"/>
  <cols>
    <col min="1" max="1" width="11.57421875" style="9" customWidth="1"/>
    <col min="2" max="2" width="10.421875" style="9" customWidth="1"/>
    <col min="3" max="3" width="19.28125" style="2" customWidth="1"/>
    <col min="4" max="4" width="7.28125" style="2" customWidth="1"/>
    <col min="5" max="5" width="9.7109375" style="2" customWidth="1"/>
    <col min="6" max="6" width="7.8515625" style="2" customWidth="1"/>
    <col min="7" max="7" width="8.28125" style="2" customWidth="1"/>
    <col min="8" max="9" width="5.28125" style="2" bestFit="1" customWidth="1"/>
    <col min="10" max="10" width="5.57421875" style="2" bestFit="1" customWidth="1"/>
    <col min="11" max="11" width="9.8515625" style="2" customWidth="1"/>
    <col min="12" max="12" width="7.7109375" style="2" customWidth="1"/>
    <col min="13" max="13" width="6.7109375" style="2" customWidth="1"/>
    <col min="14" max="14" width="6.8515625" style="2" customWidth="1"/>
    <col min="15" max="15" width="7.57421875" style="2" customWidth="1"/>
    <col min="16" max="16" width="6.28125" style="2" bestFit="1" customWidth="1"/>
    <col min="17" max="17" width="5.28125" style="2" bestFit="1" customWidth="1"/>
    <col min="18" max="18" width="5.57421875" style="2" bestFit="1" customWidth="1"/>
    <col min="19" max="21" width="7.7109375" style="2" customWidth="1"/>
    <col min="22" max="22" width="7.421875" style="2" customWidth="1"/>
    <col min="23" max="23" width="8.28125" style="2" customWidth="1"/>
    <col min="24" max="24" width="8.57421875" style="2" customWidth="1"/>
    <col min="25" max="25" width="9.28125" style="2" customWidth="1"/>
    <col min="26" max="26" width="8.7109375" style="2" customWidth="1"/>
    <col min="27" max="27" width="8.421875" style="2" customWidth="1"/>
    <col min="28" max="28" width="9.140625" style="2" customWidth="1"/>
    <col min="29" max="30" width="12.28125" style="2" customWidth="1"/>
    <col min="31" max="31" width="10.8515625" style="2" customWidth="1"/>
    <col min="32" max="32" width="12.57421875" style="2" customWidth="1"/>
    <col min="33" max="33" width="10.140625" style="2" customWidth="1"/>
    <col min="34" max="34" width="10.8515625" style="2" customWidth="1"/>
    <col min="35" max="35" width="9.7109375" style="2" customWidth="1"/>
    <col min="36" max="36" width="11.7109375" style="2" customWidth="1"/>
    <col min="37" max="38" width="10.421875" style="2" customWidth="1"/>
    <col min="39" max="39" width="10.00390625" style="2" customWidth="1"/>
    <col min="40" max="40" width="11.57421875" style="2" customWidth="1"/>
    <col min="41" max="41" width="13.421875" style="2" customWidth="1"/>
    <col min="42" max="42" width="13.00390625" style="2" hidden="1" customWidth="1"/>
    <col min="43" max="43" width="14.57421875" style="2" customWidth="1"/>
    <col min="44" max="44" width="8.28125" style="2" customWidth="1"/>
  </cols>
  <sheetData>
    <row r="1" spans="1:8" s="3" customFormat="1" ht="12.75">
      <c r="A1" s="15"/>
      <c r="B1" s="15"/>
      <c r="G1" s="1"/>
      <c r="H1" s="16" t="s">
        <v>55</v>
      </c>
    </row>
    <row r="2" spans="1:8" s="3" customFormat="1" ht="12.75">
      <c r="A2" s="15"/>
      <c r="B2" s="15"/>
      <c r="G2" s="1"/>
      <c r="H2" s="16" t="s">
        <v>34</v>
      </c>
    </row>
    <row r="3" spans="1:28" s="3" customFormat="1" ht="15">
      <c r="A3" s="17"/>
      <c r="B3" s="17"/>
      <c r="C3" s="17"/>
      <c r="D3" s="17"/>
      <c r="E3" s="17"/>
      <c r="F3" s="17"/>
      <c r="G3" s="17"/>
      <c r="H3" s="18" t="s">
        <v>59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"/>
      <c r="X3" s="4"/>
      <c r="Y3" s="5"/>
      <c r="Z3" s="17"/>
      <c r="AA3" s="17"/>
      <c r="AB3" s="17"/>
    </row>
    <row r="4" spans="1:44" s="3" customFormat="1" ht="12.75" customHeight="1">
      <c r="A4" s="53"/>
      <c r="B4" s="54"/>
      <c r="C4" s="55" t="s">
        <v>58</v>
      </c>
      <c r="D4" s="57" t="s">
        <v>57</v>
      </c>
      <c r="E4" s="57"/>
      <c r="F4" s="57"/>
      <c r="G4" s="57" t="s">
        <v>0</v>
      </c>
      <c r="H4" s="62" t="s">
        <v>16</v>
      </c>
      <c r="I4" s="63"/>
      <c r="J4" s="64"/>
      <c r="K4" s="68" t="s">
        <v>0</v>
      </c>
      <c r="L4" s="62" t="s">
        <v>17</v>
      </c>
      <c r="M4" s="63"/>
      <c r="N4" s="64"/>
      <c r="O4" s="68" t="s">
        <v>18</v>
      </c>
      <c r="P4" s="57" t="s">
        <v>19</v>
      </c>
      <c r="Q4" s="57"/>
      <c r="R4" s="57"/>
      <c r="S4" s="57" t="s">
        <v>0</v>
      </c>
      <c r="T4" s="57" t="s">
        <v>36</v>
      </c>
      <c r="U4" s="57"/>
      <c r="V4" s="57"/>
      <c r="W4" s="57" t="s">
        <v>37</v>
      </c>
      <c r="X4" s="57"/>
      <c r="Y4" s="57"/>
      <c r="Z4" s="57" t="s">
        <v>38</v>
      </c>
      <c r="AA4" s="57"/>
      <c r="AB4" s="57"/>
      <c r="AC4" s="57" t="s">
        <v>39</v>
      </c>
      <c r="AD4" s="57"/>
      <c r="AE4" s="57"/>
      <c r="AF4" s="57" t="s">
        <v>40</v>
      </c>
      <c r="AG4" s="57" t="s">
        <v>41</v>
      </c>
      <c r="AH4" s="57"/>
      <c r="AI4" s="57"/>
      <c r="AJ4" s="57" t="s">
        <v>42</v>
      </c>
      <c r="AK4" s="57" t="s">
        <v>43</v>
      </c>
      <c r="AL4" s="57"/>
      <c r="AM4" s="57"/>
      <c r="AN4" s="57" t="s">
        <v>44</v>
      </c>
      <c r="AO4" s="57" t="s">
        <v>54</v>
      </c>
      <c r="AP4" s="28"/>
      <c r="AQ4" s="57" t="s">
        <v>49</v>
      </c>
      <c r="AR4" s="58" t="s">
        <v>48</v>
      </c>
    </row>
    <row r="5" spans="1:44" s="3" customFormat="1" ht="47.25" customHeight="1">
      <c r="A5" s="53"/>
      <c r="B5" s="54"/>
      <c r="C5" s="55"/>
      <c r="D5" s="57"/>
      <c r="E5" s="57"/>
      <c r="F5" s="57"/>
      <c r="G5" s="57"/>
      <c r="H5" s="65"/>
      <c r="I5" s="66"/>
      <c r="J5" s="67"/>
      <c r="K5" s="69"/>
      <c r="L5" s="65"/>
      <c r="M5" s="66"/>
      <c r="N5" s="67"/>
      <c r="O5" s="69"/>
      <c r="P5" s="57" t="s">
        <v>20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28"/>
      <c r="AQ5" s="57"/>
      <c r="AR5" s="59"/>
    </row>
    <row r="6" spans="1:44" s="3" customFormat="1" ht="46.5" customHeight="1">
      <c r="A6" s="53"/>
      <c r="B6" s="54"/>
      <c r="C6" s="55"/>
      <c r="D6" s="27" t="s">
        <v>21</v>
      </c>
      <c r="E6" s="27" t="s">
        <v>22</v>
      </c>
      <c r="F6" s="27" t="s">
        <v>32</v>
      </c>
      <c r="G6" s="57"/>
      <c r="H6" s="27" t="s">
        <v>21</v>
      </c>
      <c r="I6" s="27" t="s">
        <v>22</v>
      </c>
      <c r="J6" s="27" t="s">
        <v>32</v>
      </c>
      <c r="K6" s="70"/>
      <c r="L6" s="27" t="s">
        <v>21</v>
      </c>
      <c r="M6" s="27" t="s">
        <v>22</v>
      </c>
      <c r="N6" s="27" t="s">
        <v>32</v>
      </c>
      <c r="O6" s="70"/>
      <c r="P6" s="27" t="s">
        <v>21</v>
      </c>
      <c r="Q6" s="27" t="s">
        <v>22</v>
      </c>
      <c r="R6" s="27" t="s">
        <v>32</v>
      </c>
      <c r="S6" s="57"/>
      <c r="T6" s="27" t="s">
        <v>21</v>
      </c>
      <c r="U6" s="27" t="s">
        <v>22</v>
      </c>
      <c r="V6" s="27" t="s">
        <v>32</v>
      </c>
      <c r="W6" s="27" t="s">
        <v>21</v>
      </c>
      <c r="X6" s="27" t="s">
        <v>22</v>
      </c>
      <c r="Y6" s="27" t="s">
        <v>32</v>
      </c>
      <c r="Z6" s="27" t="s">
        <v>21</v>
      </c>
      <c r="AA6" s="27" t="s">
        <v>22</v>
      </c>
      <c r="AB6" s="27" t="s">
        <v>32</v>
      </c>
      <c r="AC6" s="27" t="s">
        <v>21</v>
      </c>
      <c r="AD6" s="27" t="s">
        <v>22</v>
      </c>
      <c r="AE6" s="27" t="s">
        <v>32</v>
      </c>
      <c r="AF6" s="57"/>
      <c r="AG6" s="27" t="s">
        <v>21</v>
      </c>
      <c r="AH6" s="27" t="s">
        <v>22</v>
      </c>
      <c r="AI6" s="27" t="s">
        <v>32</v>
      </c>
      <c r="AJ6" s="57"/>
      <c r="AK6" s="27" t="s">
        <v>21</v>
      </c>
      <c r="AL6" s="27" t="s">
        <v>22</v>
      </c>
      <c r="AM6" s="27" t="s">
        <v>32</v>
      </c>
      <c r="AN6" s="57"/>
      <c r="AO6" s="57"/>
      <c r="AP6" s="28"/>
      <c r="AQ6" s="57"/>
      <c r="AR6" s="60"/>
    </row>
    <row r="7" spans="1:44" s="19" customFormat="1" ht="40.5" customHeight="1">
      <c r="A7" s="61" t="s">
        <v>56</v>
      </c>
      <c r="B7" s="61"/>
      <c r="C7" s="61"/>
      <c r="D7" s="10">
        <f aca="true" t="shared" si="0" ref="D7:K7">D15+D22+D27+D31+D34+D38+D29</f>
        <v>3057</v>
      </c>
      <c r="E7" s="10">
        <f t="shared" si="0"/>
        <v>3386</v>
      </c>
      <c r="F7" s="10">
        <f t="shared" si="0"/>
        <v>601</v>
      </c>
      <c r="G7" s="10">
        <f t="shared" si="0"/>
        <v>7044</v>
      </c>
      <c r="H7" s="10">
        <f t="shared" si="0"/>
        <v>125</v>
      </c>
      <c r="I7" s="10">
        <f t="shared" si="0"/>
        <v>140</v>
      </c>
      <c r="J7" s="10">
        <f t="shared" si="0"/>
        <v>26</v>
      </c>
      <c r="K7" s="10">
        <f t="shared" si="0"/>
        <v>291</v>
      </c>
      <c r="L7" s="11">
        <f aca="true" t="shared" si="1" ref="L7:L16">IF(H7=0,0,D7/H7)</f>
        <v>24.456</v>
      </c>
      <c r="M7" s="11">
        <f aca="true" t="shared" si="2" ref="M7:M16">IF(I7=0,0,E7/I7)</f>
        <v>24.185714285714287</v>
      </c>
      <c r="N7" s="11">
        <f aca="true" t="shared" si="3" ref="N7:N16">IF(J7=0,0,F7/J7)</f>
        <v>23.115384615384617</v>
      </c>
      <c r="O7" s="11">
        <f aca="true" t="shared" si="4" ref="O7:O16">IF(K7=0,0,G7/K7)</f>
        <v>24.20618556701031</v>
      </c>
      <c r="P7" s="10">
        <f>P15+P22+P27+P31+P34+P38+P29</f>
        <v>26</v>
      </c>
      <c r="Q7" s="10">
        <f>Q15+Q22+Q27+Q31+Q34+Q38+Q29</f>
        <v>50</v>
      </c>
      <c r="R7" s="10">
        <f>R15+R22+R27+R31+R34+R38+R29</f>
        <v>6</v>
      </c>
      <c r="S7" s="10">
        <f>S15+S22+S27+S31+S34+S38+S29</f>
        <v>82</v>
      </c>
      <c r="T7" s="10">
        <v>9534</v>
      </c>
      <c r="U7" s="10">
        <v>11524</v>
      </c>
      <c r="V7" s="10">
        <v>14800</v>
      </c>
      <c r="W7" s="10">
        <v>9943</v>
      </c>
      <c r="X7" s="10">
        <v>12018</v>
      </c>
      <c r="Y7" s="10">
        <v>15435</v>
      </c>
      <c r="Z7" s="10">
        <v>10147</v>
      </c>
      <c r="AA7" s="10">
        <v>12265</v>
      </c>
      <c r="AB7" s="10">
        <v>15752</v>
      </c>
      <c r="AC7" s="10">
        <f>AC15+AC22+AC27+AC31+AC34+AC38+AC29</f>
        <v>10142112</v>
      </c>
      <c r="AD7" s="10">
        <f aca="true" t="shared" si="5" ref="AD7:AP7">AD15+AD22+AD27+AD31+AD34+AD38+AD29</f>
        <v>15073125</v>
      </c>
      <c r="AE7" s="10">
        <f t="shared" si="5"/>
        <v>2852433</v>
      </c>
      <c r="AF7" s="10">
        <f t="shared" si="5"/>
        <v>84203010</v>
      </c>
      <c r="AG7" s="10">
        <f t="shared" si="5"/>
        <v>10578160</v>
      </c>
      <c r="AH7" s="10">
        <f t="shared" si="5"/>
        <v>15717345</v>
      </c>
      <c r="AI7" s="10">
        <f t="shared" si="5"/>
        <v>2974640</v>
      </c>
      <c r="AJ7" s="10">
        <f t="shared" si="5"/>
        <v>146350725</v>
      </c>
      <c r="AK7" s="10">
        <f t="shared" si="5"/>
        <v>10795049</v>
      </c>
      <c r="AL7" s="10">
        <f t="shared" si="5"/>
        <v>16040793</v>
      </c>
      <c r="AM7" s="10">
        <f t="shared" si="5"/>
        <v>3033628</v>
      </c>
      <c r="AN7" s="10">
        <f t="shared" si="5"/>
        <v>119477880</v>
      </c>
      <c r="AO7" s="10">
        <f t="shared" si="5"/>
        <v>350031615</v>
      </c>
      <c r="AP7" s="10">
        <f t="shared" si="5"/>
        <v>337821131</v>
      </c>
      <c r="AQ7" s="12">
        <f>AQ15+AQ22+AQ27+AQ31+AQ34+AQ38+AQ29</f>
        <v>349252700</v>
      </c>
      <c r="AR7" s="13">
        <f aca="true" t="shared" si="6" ref="AR7:AR24">AQ7/AO7</f>
        <v>0.9977747295769269</v>
      </c>
    </row>
    <row r="8" spans="1:44" s="3" customFormat="1" ht="12.75" customHeight="1">
      <c r="A8" s="56" t="s">
        <v>30</v>
      </c>
      <c r="B8" s="56" t="s">
        <v>24</v>
      </c>
      <c r="C8" s="32" t="s">
        <v>13</v>
      </c>
      <c r="D8" s="33">
        <f>273+21-21</f>
        <v>273</v>
      </c>
      <c r="E8" s="33">
        <f>350+1+10-11</f>
        <v>350</v>
      </c>
      <c r="F8" s="33">
        <f>58+10</f>
        <v>68</v>
      </c>
      <c r="G8" s="6">
        <f aca="true" t="shared" si="7" ref="G8:G21">SUM(D8:F8)</f>
        <v>691</v>
      </c>
      <c r="H8" s="6">
        <v>10</v>
      </c>
      <c r="I8" s="6">
        <v>13</v>
      </c>
      <c r="J8" s="6">
        <v>2</v>
      </c>
      <c r="K8" s="6">
        <f aca="true" t="shared" si="8" ref="K8:K14">SUM(H8:J8)</f>
        <v>25</v>
      </c>
      <c r="L8" s="34">
        <f t="shared" si="1"/>
        <v>27.3</v>
      </c>
      <c r="M8" s="34">
        <f t="shared" si="2"/>
        <v>26.923076923076923</v>
      </c>
      <c r="N8" s="34">
        <f t="shared" si="3"/>
        <v>34</v>
      </c>
      <c r="O8" s="34">
        <f t="shared" si="4"/>
        <v>27.64</v>
      </c>
      <c r="P8" s="6">
        <v>1</v>
      </c>
      <c r="Q8" s="6">
        <f>7+1</f>
        <v>8</v>
      </c>
      <c r="R8" s="6"/>
      <c r="S8" s="6">
        <f>SUM(P8:R8)</f>
        <v>9</v>
      </c>
      <c r="T8" s="6">
        <v>2904</v>
      </c>
      <c r="U8" s="6">
        <v>3941</v>
      </c>
      <c r="V8" s="6">
        <v>4578</v>
      </c>
      <c r="W8" s="6">
        <v>3029</v>
      </c>
      <c r="X8" s="6">
        <v>4109</v>
      </c>
      <c r="Y8" s="6">
        <v>4774</v>
      </c>
      <c r="Z8" s="6">
        <v>3091</v>
      </c>
      <c r="AA8" s="6">
        <v>4194</v>
      </c>
      <c r="AB8" s="6">
        <v>4872</v>
      </c>
      <c r="AC8" s="35">
        <f>ROUND(((D8-P8)*T8+(P8*$T$7)),1)</f>
        <v>799422</v>
      </c>
      <c r="AD8" s="35">
        <f>ROUND(((E8-Q8)*U8+(Q8*$U$7)),1)</f>
        <v>1440014</v>
      </c>
      <c r="AE8" s="35">
        <f>ROUND(((F8-R8)*V8+(R8*$V$7)),1)</f>
        <v>311304</v>
      </c>
      <c r="AF8" s="36">
        <f>(AC8+AD8+AE8)*3</f>
        <v>7652220</v>
      </c>
      <c r="AG8" s="36">
        <f>ROUND(((D8-P8)*W8+(P8*$W$7)),1)</f>
        <v>833831</v>
      </c>
      <c r="AH8" s="36">
        <f>ROUND(((E8-Q8)*X8+(Q8*$X$7)),1)</f>
        <v>1501422</v>
      </c>
      <c r="AI8" s="36">
        <f>ROUND(((F8-R8)*Y8+(R8*$Y$7)),1)</f>
        <v>324632</v>
      </c>
      <c r="AJ8" s="36">
        <f>(AG8+AH8+AI8)*5</f>
        <v>13299425</v>
      </c>
      <c r="AK8" s="36">
        <f>ROUND(((D8-P8)*Z8+(P8*$Z$7)),1)</f>
        <v>850899</v>
      </c>
      <c r="AL8" s="36">
        <f>ROUND(((E8-Q8)*AA8+(Q8*$AA$7)),1)</f>
        <v>1532468</v>
      </c>
      <c r="AM8" s="36">
        <f>ROUND(((F8-R8)*AB8+(R8*$AB$7)),1)</f>
        <v>331296</v>
      </c>
      <c r="AN8" s="36">
        <f>(AK8+AL8+AM8)*4</f>
        <v>10858652</v>
      </c>
      <c r="AO8" s="6">
        <f aca="true" t="shared" si="9" ref="AO8:AO14">AF8+AJ8+AN8</f>
        <v>31810297</v>
      </c>
      <c r="AP8" s="37"/>
      <c r="AQ8" s="38">
        <v>31170187.29</v>
      </c>
      <c r="AR8" s="31">
        <f t="shared" si="6"/>
        <v>0.9798772796745657</v>
      </c>
    </row>
    <row r="9" spans="1:44" s="3" customFormat="1" ht="12.75" customHeight="1">
      <c r="A9" s="56"/>
      <c r="B9" s="56"/>
      <c r="C9" s="32" t="s">
        <v>14</v>
      </c>
      <c r="D9" s="39">
        <f>D10+D11</f>
        <v>389</v>
      </c>
      <c r="E9" s="39">
        <f>E10+E11</f>
        <v>370</v>
      </c>
      <c r="F9" s="39">
        <f>F10+F11</f>
        <v>87</v>
      </c>
      <c r="G9" s="6">
        <f t="shared" si="7"/>
        <v>846</v>
      </c>
      <c r="H9" s="40">
        <f>H10+H11</f>
        <v>14</v>
      </c>
      <c r="I9" s="40">
        <f>I10+I11</f>
        <v>14</v>
      </c>
      <c r="J9" s="40">
        <f>J10+J11</f>
        <v>5</v>
      </c>
      <c r="K9" s="6">
        <f t="shared" si="8"/>
        <v>33</v>
      </c>
      <c r="L9" s="34">
        <f t="shared" si="1"/>
        <v>27.785714285714285</v>
      </c>
      <c r="M9" s="34">
        <f t="shared" si="2"/>
        <v>26.428571428571427</v>
      </c>
      <c r="N9" s="34">
        <f t="shared" si="3"/>
        <v>17.4</v>
      </c>
      <c r="O9" s="34">
        <f t="shared" si="4"/>
        <v>25.636363636363637</v>
      </c>
      <c r="P9" s="6">
        <v>5</v>
      </c>
      <c r="Q9" s="6">
        <v>10</v>
      </c>
      <c r="R9" s="6"/>
      <c r="S9" s="6">
        <f>SUM(P9:R9)</f>
        <v>15</v>
      </c>
      <c r="T9" s="6">
        <f>$T$8</f>
        <v>2904</v>
      </c>
      <c r="U9" s="6">
        <f>$U$8</f>
        <v>3941</v>
      </c>
      <c r="V9" s="6">
        <f>$V$8</f>
        <v>4578</v>
      </c>
      <c r="W9" s="6">
        <f aca="true" t="shared" si="10" ref="W9:AB10">W8</f>
        <v>3029</v>
      </c>
      <c r="X9" s="6">
        <f t="shared" si="10"/>
        <v>4109</v>
      </c>
      <c r="Y9" s="6">
        <f t="shared" si="10"/>
        <v>4774</v>
      </c>
      <c r="Z9" s="6">
        <f t="shared" si="10"/>
        <v>3091</v>
      </c>
      <c r="AA9" s="6">
        <f t="shared" si="10"/>
        <v>4194</v>
      </c>
      <c r="AB9" s="6">
        <f t="shared" si="10"/>
        <v>4872</v>
      </c>
      <c r="AC9" s="35">
        <f>AC10+AC11</f>
        <v>1162806</v>
      </c>
      <c r="AD9" s="35">
        <f>AD10+AD11</f>
        <v>1512355</v>
      </c>
      <c r="AE9" s="35">
        <f>AE10+AE11</f>
        <v>318661</v>
      </c>
      <c r="AF9" s="35">
        <f aca="true" t="shared" si="11" ref="AF9:AN9">AF10+AF11</f>
        <v>8981466</v>
      </c>
      <c r="AG9" s="36">
        <f t="shared" si="11"/>
        <v>1212851</v>
      </c>
      <c r="AH9" s="36">
        <f t="shared" si="11"/>
        <v>1576852</v>
      </c>
      <c r="AI9" s="36">
        <f t="shared" si="11"/>
        <v>332318</v>
      </c>
      <c r="AJ9" s="36">
        <f t="shared" si="11"/>
        <v>15610105</v>
      </c>
      <c r="AK9" s="36">
        <f t="shared" si="11"/>
        <v>1237679</v>
      </c>
      <c r="AL9" s="36">
        <f t="shared" si="11"/>
        <v>1608661</v>
      </c>
      <c r="AM9" s="36">
        <f t="shared" si="11"/>
        <v>336994</v>
      </c>
      <c r="AN9" s="36">
        <f t="shared" si="11"/>
        <v>12733336</v>
      </c>
      <c r="AO9" s="6">
        <f t="shared" si="9"/>
        <v>37324907</v>
      </c>
      <c r="AP9" s="37"/>
      <c r="AQ9" s="38">
        <v>38439643.9</v>
      </c>
      <c r="AR9" s="31">
        <f t="shared" si="6"/>
        <v>1.0298657649702918</v>
      </c>
    </row>
    <row r="10" spans="1:44" s="3" customFormat="1" ht="12.75" customHeight="1">
      <c r="A10" s="56"/>
      <c r="B10" s="56"/>
      <c r="C10" s="32" t="s">
        <v>50</v>
      </c>
      <c r="D10" s="39">
        <v>389</v>
      </c>
      <c r="E10" s="39">
        <f>357</f>
        <v>357</v>
      </c>
      <c r="F10" s="39">
        <f>52</f>
        <v>52</v>
      </c>
      <c r="G10" s="6">
        <f t="shared" si="7"/>
        <v>798</v>
      </c>
      <c r="H10" s="6">
        <v>14</v>
      </c>
      <c r="I10" s="6">
        <v>13</v>
      </c>
      <c r="J10" s="6">
        <v>2</v>
      </c>
      <c r="K10" s="6">
        <f t="shared" si="8"/>
        <v>29</v>
      </c>
      <c r="L10" s="34">
        <f t="shared" si="1"/>
        <v>27.785714285714285</v>
      </c>
      <c r="M10" s="34">
        <f t="shared" si="2"/>
        <v>27.46153846153846</v>
      </c>
      <c r="N10" s="34">
        <f t="shared" si="3"/>
        <v>26</v>
      </c>
      <c r="O10" s="34">
        <f t="shared" si="4"/>
        <v>27.517241379310345</v>
      </c>
      <c r="P10" s="6">
        <v>5</v>
      </c>
      <c r="Q10" s="6">
        <v>10</v>
      </c>
      <c r="R10" s="6"/>
      <c r="S10" s="6"/>
      <c r="T10" s="6">
        <f>T9</f>
        <v>2904</v>
      </c>
      <c r="U10" s="6">
        <f>U9</f>
        <v>3941</v>
      </c>
      <c r="V10" s="6">
        <f>V9</f>
        <v>4578</v>
      </c>
      <c r="W10" s="6">
        <f t="shared" si="10"/>
        <v>3029</v>
      </c>
      <c r="X10" s="6">
        <f t="shared" si="10"/>
        <v>4109</v>
      </c>
      <c r="Y10" s="6">
        <f t="shared" si="10"/>
        <v>4774</v>
      </c>
      <c r="Z10" s="6">
        <f t="shared" si="10"/>
        <v>3091</v>
      </c>
      <c r="AA10" s="6">
        <f t="shared" si="10"/>
        <v>4194</v>
      </c>
      <c r="AB10" s="6">
        <f t="shared" si="10"/>
        <v>4872</v>
      </c>
      <c r="AC10" s="35">
        <f>ROUND(((D10-P10)*T10+(P10*$T$7)),1)</f>
        <v>1162806</v>
      </c>
      <c r="AD10" s="35">
        <f>ROUND(((E10-Q10)*U10+(Q10*$U$7)),1)</f>
        <v>1482767</v>
      </c>
      <c r="AE10" s="35">
        <f>ROUND(((F10-R10)*V10+(R10*$V$7)),1)</f>
        <v>238056</v>
      </c>
      <c r="AF10" s="36">
        <f>(AC10+AD10+AE10)*3</f>
        <v>8650887</v>
      </c>
      <c r="AG10" s="36">
        <f>ROUND(((D10-P10)*W10+(P10*$W$7)),1)</f>
        <v>1212851</v>
      </c>
      <c r="AH10" s="36">
        <f>ROUND(((E10-Q10)*X10+(Q10*$X$7)),1)</f>
        <v>1546003</v>
      </c>
      <c r="AI10" s="36">
        <f>ROUND(((F10-R10)*Y10+(R10*$Y$7)),1)</f>
        <v>248248</v>
      </c>
      <c r="AJ10" s="36">
        <f>(AG10+AH10+AI10)*5</f>
        <v>15035510</v>
      </c>
      <c r="AK10" s="36">
        <f>ROUND(((D10-P10)*Z10+(P10*$Z$7)),1)</f>
        <v>1237679</v>
      </c>
      <c r="AL10" s="36">
        <f>ROUND(((E10-Q10)*AA10+(Q10*$AA$7)),1)</f>
        <v>1577968</v>
      </c>
      <c r="AM10" s="36">
        <f>ROUND(((F10-R10)*AB10+(R10*$AB$7)),1)</f>
        <v>253344</v>
      </c>
      <c r="AN10" s="36">
        <f>(AK10+AL10+AM10)*4</f>
        <v>12275964</v>
      </c>
      <c r="AO10" s="6">
        <f t="shared" si="9"/>
        <v>35962361</v>
      </c>
      <c r="AP10" s="37"/>
      <c r="AQ10" s="38">
        <v>35962361</v>
      </c>
      <c r="AR10" s="41">
        <f t="shared" si="6"/>
        <v>1</v>
      </c>
    </row>
    <row r="11" spans="1:44" s="3" customFormat="1" ht="12.75" customHeight="1">
      <c r="A11" s="56"/>
      <c r="B11" s="56"/>
      <c r="C11" s="32" t="s">
        <v>31</v>
      </c>
      <c r="D11" s="39"/>
      <c r="E11" s="39">
        <v>13</v>
      </c>
      <c r="F11" s="39">
        <v>35</v>
      </c>
      <c r="G11" s="6">
        <f t="shared" si="7"/>
        <v>48</v>
      </c>
      <c r="H11" s="6"/>
      <c r="I11" s="6">
        <v>1</v>
      </c>
      <c r="J11" s="6">
        <v>3</v>
      </c>
      <c r="K11" s="6">
        <f t="shared" si="8"/>
        <v>4</v>
      </c>
      <c r="L11" s="34">
        <f t="shared" si="1"/>
        <v>0</v>
      </c>
      <c r="M11" s="34">
        <f t="shared" si="2"/>
        <v>13</v>
      </c>
      <c r="N11" s="34">
        <f t="shared" si="3"/>
        <v>11.666666666666666</v>
      </c>
      <c r="O11" s="34">
        <f t="shared" si="4"/>
        <v>12</v>
      </c>
      <c r="P11" s="6"/>
      <c r="Q11" s="6"/>
      <c r="R11" s="6"/>
      <c r="S11" s="6"/>
      <c r="T11" s="6">
        <v>2177</v>
      </c>
      <c r="U11" s="6">
        <v>2276</v>
      </c>
      <c r="V11" s="6">
        <v>2303</v>
      </c>
      <c r="W11" s="6">
        <v>2271</v>
      </c>
      <c r="X11" s="6">
        <v>2373</v>
      </c>
      <c r="Y11" s="6">
        <v>2402</v>
      </c>
      <c r="Z11" s="6">
        <v>2317</v>
      </c>
      <c r="AA11" s="6">
        <v>2361</v>
      </c>
      <c r="AB11" s="6">
        <v>2390</v>
      </c>
      <c r="AC11" s="35">
        <f>ROUND(((D11-P11)*T11+(P11*$T$7)),1)</f>
        <v>0</v>
      </c>
      <c r="AD11" s="35">
        <f>ROUND(((E11-Q11)*U11+(Q11*$U$7)),1)</f>
        <v>29588</v>
      </c>
      <c r="AE11" s="35">
        <f>ROUND(((F11-R11)*V11+(R11*$V$7)),1)</f>
        <v>80605</v>
      </c>
      <c r="AF11" s="36">
        <f>(AC11+AD11+AE11)*3</f>
        <v>330579</v>
      </c>
      <c r="AG11" s="36">
        <f>ROUND(((D11-P11)*W11+(P11*$W$7)),1)</f>
        <v>0</v>
      </c>
      <c r="AH11" s="36">
        <f>ROUND(((E11-Q11)*X11+(Q11*$X$7)),1)</f>
        <v>30849</v>
      </c>
      <c r="AI11" s="36">
        <f>ROUND(((F11-R11)*Y11+(R11*$Y$7)),1)</f>
        <v>84070</v>
      </c>
      <c r="AJ11" s="36">
        <f>(AG11+AH11+AI11)*5</f>
        <v>574595</v>
      </c>
      <c r="AK11" s="36">
        <f>ROUND(((D11-P11)*Z11+(P11*$Z$7)),1)</f>
        <v>0</v>
      </c>
      <c r="AL11" s="36">
        <f>ROUND(((E11-Q11)*AA11+(Q11*$AA$7)),1)</f>
        <v>30693</v>
      </c>
      <c r="AM11" s="36">
        <f>ROUND(((F11-R11)*AB11+(R11*$AB$7)),1)</f>
        <v>83650</v>
      </c>
      <c r="AN11" s="36">
        <f>(AK11+AL11+AM11)*4</f>
        <v>457372</v>
      </c>
      <c r="AO11" s="6">
        <f t="shared" si="9"/>
        <v>1362546</v>
      </c>
      <c r="AP11" s="37"/>
      <c r="AQ11" s="38">
        <f>AQ9-AQ10</f>
        <v>2477282.8999999985</v>
      </c>
      <c r="AR11" s="41">
        <f t="shared" si="6"/>
        <v>1.8181279017368943</v>
      </c>
    </row>
    <row r="12" spans="1:44" s="3" customFormat="1" ht="12.75" customHeight="1">
      <c r="A12" s="56"/>
      <c r="B12" s="56"/>
      <c r="C12" s="32" t="s">
        <v>1</v>
      </c>
      <c r="D12" s="33">
        <v>390</v>
      </c>
      <c r="E12" s="7">
        <v>381</v>
      </c>
      <c r="F12" s="7">
        <v>59</v>
      </c>
      <c r="G12" s="6">
        <f t="shared" si="7"/>
        <v>830</v>
      </c>
      <c r="H12" s="6">
        <v>14</v>
      </c>
      <c r="I12" s="6">
        <v>14</v>
      </c>
      <c r="J12" s="6">
        <v>2</v>
      </c>
      <c r="K12" s="6">
        <f t="shared" si="8"/>
        <v>30</v>
      </c>
      <c r="L12" s="34">
        <f t="shared" si="1"/>
        <v>27.857142857142858</v>
      </c>
      <c r="M12" s="34">
        <f t="shared" si="2"/>
        <v>27.214285714285715</v>
      </c>
      <c r="N12" s="34">
        <f t="shared" si="3"/>
        <v>29.5</v>
      </c>
      <c r="O12" s="34">
        <f t="shared" si="4"/>
        <v>27.666666666666668</v>
      </c>
      <c r="P12" s="6">
        <v>2</v>
      </c>
      <c r="Q12" s="6">
        <v>0</v>
      </c>
      <c r="R12" s="6">
        <v>3</v>
      </c>
      <c r="S12" s="6">
        <f>SUM(P12:R12)</f>
        <v>5</v>
      </c>
      <c r="T12" s="6">
        <f>$T$8</f>
        <v>2904</v>
      </c>
      <c r="U12" s="6">
        <f>$U$8</f>
        <v>3941</v>
      </c>
      <c r="V12" s="6">
        <f>$V$8</f>
        <v>4578</v>
      </c>
      <c r="W12" s="6">
        <f>$W$8</f>
        <v>3029</v>
      </c>
      <c r="X12" s="6">
        <f>$X$8</f>
        <v>4109</v>
      </c>
      <c r="Y12" s="6">
        <f>$Y$8</f>
        <v>4774</v>
      </c>
      <c r="Z12" s="6">
        <f>$Z$8</f>
        <v>3091</v>
      </c>
      <c r="AA12" s="6">
        <f>$AA$8</f>
        <v>4194</v>
      </c>
      <c r="AB12" s="6">
        <f>$AB$8</f>
        <v>4872</v>
      </c>
      <c r="AC12" s="35">
        <f>ROUND(((D12-P12)*T12+(P12*$T$7)),1)</f>
        <v>1145820</v>
      </c>
      <c r="AD12" s="35">
        <f>ROUND(((E12-Q12)*U12+(Q12*$U$7)),1)</f>
        <v>1501521</v>
      </c>
      <c r="AE12" s="35">
        <f>ROUND(((F12-R12)*V12+(R12*$V$7)),1)</f>
        <v>300768</v>
      </c>
      <c r="AF12" s="36">
        <f>(AC12+AD12+AE12)*3</f>
        <v>8844327</v>
      </c>
      <c r="AG12" s="36">
        <f>ROUND(((D12-P12)*W12+(P12*$W$7)),1)</f>
        <v>1195138</v>
      </c>
      <c r="AH12" s="36">
        <f>ROUND(((E12-Q12)*X12+(Q12*$X$7)),1)</f>
        <v>1565529</v>
      </c>
      <c r="AI12" s="36">
        <f>ROUND(((F12-R12)*Y12+(R12*$Y$7)),1)</f>
        <v>313649</v>
      </c>
      <c r="AJ12" s="36">
        <f>(AG12+AH12+AI12)*5</f>
        <v>15371580</v>
      </c>
      <c r="AK12" s="36">
        <f>ROUND(((D12-P12)*Z12+(P12*$Z$7)),1)</f>
        <v>1219602</v>
      </c>
      <c r="AL12" s="36">
        <f>ROUND(((E12-Q12)*AA12+(Q12*$AA$7)),1)</f>
        <v>1597914</v>
      </c>
      <c r="AM12" s="36">
        <f>ROUND(((F12-R12)*AB12+(R12*$AB$7)),1)</f>
        <v>320088</v>
      </c>
      <c r="AN12" s="36">
        <f>(AK12+AL12+AM12)*4</f>
        <v>12550416</v>
      </c>
      <c r="AO12" s="6">
        <f t="shared" si="9"/>
        <v>36766323</v>
      </c>
      <c r="AP12" s="37"/>
      <c r="AQ12" s="38">
        <v>35842636.4</v>
      </c>
      <c r="AR12" s="31">
        <f t="shared" si="6"/>
        <v>0.9748768295377267</v>
      </c>
    </row>
    <row r="13" spans="1:44" s="3" customFormat="1" ht="12.75">
      <c r="A13" s="56"/>
      <c r="B13" s="56"/>
      <c r="C13" s="32" t="s">
        <v>2</v>
      </c>
      <c r="D13" s="33">
        <v>162</v>
      </c>
      <c r="E13" s="33">
        <v>142</v>
      </c>
      <c r="F13" s="33"/>
      <c r="G13" s="6">
        <f t="shared" si="7"/>
        <v>304</v>
      </c>
      <c r="H13" s="6">
        <v>7</v>
      </c>
      <c r="I13" s="6">
        <v>5</v>
      </c>
      <c r="J13" s="6"/>
      <c r="K13" s="6">
        <f t="shared" si="8"/>
        <v>12</v>
      </c>
      <c r="L13" s="34">
        <f t="shared" si="1"/>
        <v>23.142857142857142</v>
      </c>
      <c r="M13" s="34">
        <f t="shared" si="2"/>
        <v>28.4</v>
      </c>
      <c r="N13" s="34">
        <f t="shared" si="3"/>
        <v>0</v>
      </c>
      <c r="O13" s="34">
        <f t="shared" si="4"/>
        <v>25.333333333333332</v>
      </c>
      <c r="P13" s="6"/>
      <c r="Q13" s="6">
        <v>3</v>
      </c>
      <c r="R13" s="6"/>
      <c r="S13" s="6">
        <f>SUM(P13:R13)</f>
        <v>3</v>
      </c>
      <c r="T13" s="6">
        <f>$T$8</f>
        <v>2904</v>
      </c>
      <c r="U13" s="6">
        <f>$U$8</f>
        <v>3941</v>
      </c>
      <c r="V13" s="6">
        <f>$V$8</f>
        <v>4578</v>
      </c>
      <c r="W13" s="6">
        <f>$W$8</f>
        <v>3029</v>
      </c>
      <c r="X13" s="6">
        <f>$X$8</f>
        <v>4109</v>
      </c>
      <c r="Y13" s="6">
        <f>$Y$8</f>
        <v>4774</v>
      </c>
      <c r="Z13" s="6">
        <f>$Z$8</f>
        <v>3091</v>
      </c>
      <c r="AA13" s="6">
        <f>$AA$8</f>
        <v>4194</v>
      </c>
      <c r="AB13" s="6">
        <f>$AB$8</f>
        <v>4872</v>
      </c>
      <c r="AC13" s="35">
        <f>ROUND(((D13-P13)*T13+(P13*$T$7)),1)</f>
        <v>470448</v>
      </c>
      <c r="AD13" s="35">
        <f>ROUND(((E13-Q13)*U13+(Q13*$U$7)),1)</f>
        <v>582371</v>
      </c>
      <c r="AE13" s="35">
        <f>ROUND(((F13-R13)*V13+(R13*$V$7)),1)</f>
        <v>0</v>
      </c>
      <c r="AF13" s="36">
        <f>(AC13+AD13+AE13)*3</f>
        <v>3158457</v>
      </c>
      <c r="AG13" s="36">
        <f>ROUND(((D13-P13)*W13+(P13*$W$7)),1)</f>
        <v>490698</v>
      </c>
      <c r="AH13" s="36">
        <f>ROUND(((E13-Q13)*X13+(Q13*$X$7)),1)</f>
        <v>607205</v>
      </c>
      <c r="AI13" s="36">
        <f>ROUND(((F13-R13)*Y13+(R13*$Y$7)),1)</f>
        <v>0</v>
      </c>
      <c r="AJ13" s="36">
        <f>(AG13+AH13+AI13)*5</f>
        <v>5489515</v>
      </c>
      <c r="AK13" s="36">
        <f>ROUND(((D13-P13)*Z13+(P13*$Z$7)),1)</f>
        <v>500742</v>
      </c>
      <c r="AL13" s="36">
        <f>ROUND(((E13-Q13)*AA13+(Q13*$AA$7)),1)</f>
        <v>619761</v>
      </c>
      <c r="AM13" s="36">
        <f>ROUND(((F13-R13)*AB13+(R13*$AB$7)),1)</f>
        <v>0</v>
      </c>
      <c r="AN13" s="36">
        <f>(AK13+AL13+AM13)*4</f>
        <v>4482012</v>
      </c>
      <c r="AO13" s="6">
        <f t="shared" si="9"/>
        <v>13129984</v>
      </c>
      <c r="AP13" s="37"/>
      <c r="AQ13" s="38">
        <v>15053279.18</v>
      </c>
      <c r="AR13" s="31">
        <f t="shared" si="6"/>
        <v>1.1464811518429878</v>
      </c>
    </row>
    <row r="14" spans="1:44" s="3" customFormat="1" ht="12.75">
      <c r="A14" s="56"/>
      <c r="B14" s="56"/>
      <c r="C14" s="32" t="s">
        <v>6</v>
      </c>
      <c r="D14" s="33">
        <f>437+3</f>
        <v>440</v>
      </c>
      <c r="E14" s="33">
        <v>540</v>
      </c>
      <c r="F14" s="33">
        <f>63+23</f>
        <v>86</v>
      </c>
      <c r="G14" s="6">
        <f t="shared" si="7"/>
        <v>1066</v>
      </c>
      <c r="H14" s="6">
        <v>18</v>
      </c>
      <c r="I14" s="6">
        <v>21</v>
      </c>
      <c r="J14" s="6">
        <v>3</v>
      </c>
      <c r="K14" s="6">
        <f t="shared" si="8"/>
        <v>42</v>
      </c>
      <c r="L14" s="34">
        <f t="shared" si="1"/>
        <v>24.444444444444443</v>
      </c>
      <c r="M14" s="34">
        <f t="shared" si="2"/>
        <v>25.714285714285715</v>
      </c>
      <c r="N14" s="34">
        <f t="shared" si="3"/>
        <v>28.666666666666668</v>
      </c>
      <c r="O14" s="34">
        <f t="shared" si="4"/>
        <v>25.38095238095238</v>
      </c>
      <c r="P14" s="42">
        <f>10+1</f>
        <v>11</v>
      </c>
      <c r="Q14" s="42">
        <v>6</v>
      </c>
      <c r="R14" s="42"/>
      <c r="S14" s="6">
        <f>SUM(P14:R14)</f>
        <v>17</v>
      </c>
      <c r="T14" s="6">
        <f>$T$8</f>
        <v>2904</v>
      </c>
      <c r="U14" s="6">
        <f>$U$8</f>
        <v>3941</v>
      </c>
      <c r="V14" s="6">
        <f>$V$8</f>
        <v>4578</v>
      </c>
      <c r="W14" s="6">
        <f>$W$8</f>
        <v>3029</v>
      </c>
      <c r="X14" s="6">
        <f>$X$8</f>
        <v>4109</v>
      </c>
      <c r="Y14" s="6">
        <f>$Y$8</f>
        <v>4774</v>
      </c>
      <c r="Z14" s="6">
        <f>$Z$8</f>
        <v>3091</v>
      </c>
      <c r="AA14" s="6">
        <f>$AA$8</f>
        <v>4194</v>
      </c>
      <c r="AB14" s="6">
        <f>$AB$8</f>
        <v>4872</v>
      </c>
      <c r="AC14" s="35">
        <f>ROUND(((D14-P14)*T14+(P14*$T$7)),1)</f>
        <v>1350690</v>
      </c>
      <c r="AD14" s="35">
        <f>ROUND(((E14-Q14)*U14+(Q14*$U$7)),1)</f>
        <v>2173638</v>
      </c>
      <c r="AE14" s="35">
        <f>ROUND(((F14-R14)*V14+(R14*$V$7)),1)</f>
        <v>393708</v>
      </c>
      <c r="AF14" s="36">
        <f>(AC14+AD14+AE14)*3</f>
        <v>11754108</v>
      </c>
      <c r="AG14" s="36">
        <f>ROUND(((D14-P14)*W14+(P14*$W$7)),1)</f>
        <v>1408814</v>
      </c>
      <c r="AH14" s="36">
        <f>ROUND(((E14-Q14)*X14+(Q14*$X$7)),1)</f>
        <v>2266314</v>
      </c>
      <c r="AI14" s="36">
        <f>ROUND(((F14-R14)*Y14+(R14*$Y$7)),1)</f>
        <v>410564</v>
      </c>
      <c r="AJ14" s="36">
        <f>(AG14+AH14+AI14)*5</f>
        <v>20428460</v>
      </c>
      <c r="AK14" s="36">
        <f>ROUND(((D14-P14)*Z14+(P14*$Z$7)),1)</f>
        <v>1437656</v>
      </c>
      <c r="AL14" s="36">
        <f>ROUND(((E14-Q14)*AA14+(Q14*$AA$7)),1)</f>
        <v>2313186</v>
      </c>
      <c r="AM14" s="36">
        <f>ROUND(((F14-R14)*AB14+(R14*$AB$7)),1)</f>
        <v>418992</v>
      </c>
      <c r="AN14" s="36">
        <f>(AK14+AL14+AM14)*4</f>
        <v>16679336</v>
      </c>
      <c r="AO14" s="6">
        <f t="shared" si="9"/>
        <v>48861904</v>
      </c>
      <c r="AP14" s="37"/>
      <c r="AQ14" s="38">
        <v>44841126.2</v>
      </c>
      <c r="AR14" s="31">
        <f t="shared" si="6"/>
        <v>0.9177113974109564</v>
      </c>
    </row>
    <row r="15" spans="1:44" s="19" customFormat="1" ht="12.75">
      <c r="A15" s="56"/>
      <c r="B15" s="56"/>
      <c r="C15" s="14" t="s">
        <v>11</v>
      </c>
      <c r="D15" s="29">
        <f>SUM(D8:D14)-D10-D11</f>
        <v>1654</v>
      </c>
      <c r="E15" s="29">
        <f>SUM(E8:E14)-E10-E11</f>
        <v>1783</v>
      </c>
      <c r="F15" s="29">
        <f>SUM(F8:F14)-F10-F11</f>
        <v>300</v>
      </c>
      <c r="G15" s="29">
        <f t="shared" si="7"/>
        <v>3737</v>
      </c>
      <c r="H15" s="29">
        <f>SUM(H8:H14)-H10-H11</f>
        <v>63</v>
      </c>
      <c r="I15" s="29">
        <f>SUM(I8:I14)-I10-I11</f>
        <v>67</v>
      </c>
      <c r="J15" s="29">
        <f>SUM(J8:J14)-J10-J11</f>
        <v>12</v>
      </c>
      <c r="K15" s="29">
        <f>SUM(K8:K14)-K10-K11</f>
        <v>142</v>
      </c>
      <c r="L15" s="30">
        <f t="shared" si="1"/>
        <v>26.253968253968253</v>
      </c>
      <c r="M15" s="30">
        <f t="shared" si="2"/>
        <v>26.611940298507463</v>
      </c>
      <c r="N15" s="30">
        <f t="shared" si="3"/>
        <v>25</v>
      </c>
      <c r="O15" s="30">
        <f t="shared" si="4"/>
        <v>26.316901408450704</v>
      </c>
      <c r="P15" s="29">
        <f>SUM(P8:P14)-P10-P11</f>
        <v>19</v>
      </c>
      <c r="Q15" s="29">
        <f>SUM(Q8:Q14)-Q10-Q11</f>
        <v>27</v>
      </c>
      <c r="R15" s="29">
        <f>SUM(R8:R14)-R10-R11</f>
        <v>3</v>
      </c>
      <c r="S15" s="29">
        <f>SUM(S8:S14)</f>
        <v>49</v>
      </c>
      <c r="T15" s="29" t="s">
        <v>23</v>
      </c>
      <c r="U15" s="29" t="s">
        <v>23</v>
      </c>
      <c r="V15" s="29" t="s">
        <v>23</v>
      </c>
      <c r="W15" s="29" t="s">
        <v>23</v>
      </c>
      <c r="X15" s="29" t="s">
        <v>23</v>
      </c>
      <c r="Y15" s="29" t="s">
        <v>23</v>
      </c>
      <c r="Z15" s="29" t="s">
        <v>23</v>
      </c>
      <c r="AA15" s="29" t="s">
        <v>23</v>
      </c>
      <c r="AB15" s="29" t="s">
        <v>23</v>
      </c>
      <c r="AC15" s="29">
        <f>SUM(AC8:AC14)-AC10-AC11</f>
        <v>4929186</v>
      </c>
      <c r="AD15" s="29">
        <f aca="true" t="shared" si="12" ref="AD15:AO15">SUM(AD8:AD14)-AD10-AD11</f>
        <v>7209899</v>
      </c>
      <c r="AE15" s="29">
        <f t="shared" si="12"/>
        <v>1324441</v>
      </c>
      <c r="AF15" s="29">
        <f t="shared" si="12"/>
        <v>40390578</v>
      </c>
      <c r="AG15" s="29">
        <f t="shared" si="12"/>
        <v>5141332</v>
      </c>
      <c r="AH15" s="29">
        <f t="shared" si="12"/>
        <v>7517322</v>
      </c>
      <c r="AI15" s="29">
        <f t="shared" si="12"/>
        <v>1381163</v>
      </c>
      <c r="AJ15" s="29">
        <f t="shared" si="12"/>
        <v>70199085</v>
      </c>
      <c r="AK15" s="29">
        <f t="shared" si="12"/>
        <v>5246578</v>
      </c>
      <c r="AL15" s="29">
        <f t="shared" si="12"/>
        <v>7671990</v>
      </c>
      <c r="AM15" s="29">
        <f t="shared" si="12"/>
        <v>1407370</v>
      </c>
      <c r="AN15" s="29">
        <f t="shared" si="12"/>
        <v>57303752</v>
      </c>
      <c r="AO15" s="29">
        <f t="shared" si="12"/>
        <v>167893415</v>
      </c>
      <c r="AP15" s="43">
        <f>AF15+AJ15+AN15</f>
        <v>167893415</v>
      </c>
      <c r="AQ15" s="44">
        <f>AQ8+AQ9+AQ12+AQ13+AQ14</f>
        <v>165346872.97000003</v>
      </c>
      <c r="AR15" s="31">
        <f t="shared" si="6"/>
        <v>0.9848323888700461</v>
      </c>
    </row>
    <row r="16" spans="1:44" s="3" customFormat="1" ht="15.75" customHeight="1">
      <c r="A16" s="56" t="s">
        <v>30</v>
      </c>
      <c r="B16" s="56" t="s">
        <v>25</v>
      </c>
      <c r="C16" s="45" t="s">
        <v>7</v>
      </c>
      <c r="D16" s="6">
        <f>217+8</f>
        <v>225</v>
      </c>
      <c r="E16" s="6">
        <v>245</v>
      </c>
      <c r="F16" s="6">
        <v>64</v>
      </c>
      <c r="G16" s="6">
        <f t="shared" si="7"/>
        <v>534</v>
      </c>
      <c r="H16" s="6">
        <v>8</v>
      </c>
      <c r="I16" s="6">
        <v>9</v>
      </c>
      <c r="J16" s="6">
        <v>2</v>
      </c>
      <c r="K16" s="6">
        <f aca="true" t="shared" si="13" ref="K16:K21">SUM(H16:J16)</f>
        <v>19</v>
      </c>
      <c r="L16" s="34">
        <f t="shared" si="1"/>
        <v>28.125</v>
      </c>
      <c r="M16" s="34">
        <f t="shared" si="2"/>
        <v>27.22222222222222</v>
      </c>
      <c r="N16" s="34">
        <f t="shared" si="3"/>
        <v>32</v>
      </c>
      <c r="O16" s="34">
        <f t="shared" si="4"/>
        <v>28.105263157894736</v>
      </c>
      <c r="P16" s="6"/>
      <c r="Q16" s="6"/>
      <c r="R16" s="6"/>
      <c r="S16" s="6">
        <f aca="true" t="shared" si="14" ref="S16:S21">SUM(P16:R16)</f>
        <v>0</v>
      </c>
      <c r="T16" s="6">
        <v>3120</v>
      </c>
      <c r="U16" s="6">
        <v>4234</v>
      </c>
      <c r="V16" s="6">
        <v>4924</v>
      </c>
      <c r="W16" s="6">
        <v>3254</v>
      </c>
      <c r="X16" s="6">
        <v>4416</v>
      </c>
      <c r="Y16" s="6">
        <v>5135</v>
      </c>
      <c r="Z16" s="6">
        <v>3321</v>
      </c>
      <c r="AA16" s="6">
        <v>4507</v>
      </c>
      <c r="AB16" s="6">
        <v>5241</v>
      </c>
      <c r="AC16" s="36">
        <f aca="true" t="shared" si="15" ref="AC16:AN16">AC17+AC18</f>
        <v>702000</v>
      </c>
      <c r="AD16" s="36">
        <f t="shared" si="15"/>
        <v>1037330</v>
      </c>
      <c r="AE16" s="36">
        <f t="shared" si="15"/>
        <v>315136</v>
      </c>
      <c r="AF16" s="36">
        <f t="shared" si="15"/>
        <v>6163398</v>
      </c>
      <c r="AG16" s="36">
        <f t="shared" si="15"/>
        <v>732150</v>
      </c>
      <c r="AH16" s="36">
        <f t="shared" si="15"/>
        <v>1081920</v>
      </c>
      <c r="AI16" s="36">
        <f t="shared" si="15"/>
        <v>328640</v>
      </c>
      <c r="AJ16" s="36">
        <f t="shared" si="15"/>
        <v>10713550</v>
      </c>
      <c r="AK16" s="36">
        <f t="shared" si="15"/>
        <v>747225</v>
      </c>
      <c r="AL16" s="36">
        <f t="shared" si="15"/>
        <v>1104215</v>
      </c>
      <c r="AM16" s="36">
        <f t="shared" si="15"/>
        <v>335424</v>
      </c>
      <c r="AN16" s="36">
        <f t="shared" si="15"/>
        <v>8747456</v>
      </c>
      <c r="AO16" s="6">
        <f aca="true" t="shared" si="16" ref="AO16:AO21">AF16+AJ16+AN16</f>
        <v>25624404</v>
      </c>
      <c r="AP16" s="37"/>
      <c r="AQ16" s="38">
        <v>25607786.32</v>
      </c>
      <c r="AR16" s="31">
        <f t="shared" si="6"/>
        <v>0.9993514900873401</v>
      </c>
    </row>
    <row r="17" spans="1:44" s="3" customFormat="1" ht="12.75" hidden="1">
      <c r="A17" s="56"/>
      <c r="B17" s="56"/>
      <c r="C17" s="45" t="s">
        <v>45</v>
      </c>
      <c r="D17" s="6">
        <f>D16-D18</f>
        <v>225</v>
      </c>
      <c r="E17" s="6">
        <f>E16-E18</f>
        <v>179</v>
      </c>
      <c r="F17" s="6">
        <f>F16-F18</f>
        <v>0</v>
      </c>
      <c r="G17" s="6">
        <f t="shared" si="7"/>
        <v>404</v>
      </c>
      <c r="H17" s="6">
        <f>H16-H18</f>
        <v>8</v>
      </c>
      <c r="I17" s="6">
        <f>I16-I18</f>
        <v>9</v>
      </c>
      <c r="J17" s="6">
        <f>J16-J18</f>
        <v>2</v>
      </c>
      <c r="K17" s="6">
        <f t="shared" si="13"/>
        <v>19</v>
      </c>
      <c r="L17" s="34"/>
      <c r="M17" s="34"/>
      <c r="N17" s="34"/>
      <c r="O17" s="34"/>
      <c r="P17" s="6"/>
      <c r="Q17" s="6"/>
      <c r="R17" s="6"/>
      <c r="S17" s="6">
        <f t="shared" si="14"/>
        <v>0</v>
      </c>
      <c r="T17" s="6">
        <v>3120</v>
      </c>
      <c r="U17" s="6">
        <v>4234</v>
      </c>
      <c r="V17" s="6">
        <v>4924</v>
      </c>
      <c r="W17" s="6">
        <v>3254</v>
      </c>
      <c r="X17" s="6">
        <v>4416</v>
      </c>
      <c r="Y17" s="6">
        <v>5135</v>
      </c>
      <c r="Z17" s="6">
        <v>3321</v>
      </c>
      <c r="AA17" s="6">
        <v>4507</v>
      </c>
      <c r="AB17" s="6">
        <v>5241</v>
      </c>
      <c r="AC17" s="35">
        <f>ROUND(((D17-P17)*T17+(P17*$T$7)),1)</f>
        <v>702000</v>
      </c>
      <c r="AD17" s="35">
        <f>ROUND(((E17-Q17)*U17+(Q17*$U$7)),1)</f>
        <v>757886</v>
      </c>
      <c r="AE17" s="35">
        <f>ROUND(((F17-R17)*V17+(R17*$V$7)),1)</f>
        <v>0</v>
      </c>
      <c r="AF17" s="36">
        <f>(AC17+AD17+AE17)*3</f>
        <v>4379658</v>
      </c>
      <c r="AG17" s="36">
        <f>ROUND(((D17-P17)*W17+(P17*$W$7)),1)</f>
        <v>732150</v>
      </c>
      <c r="AH17" s="36">
        <f>ROUND(((E17-Q17)*X17+(Q17*$X$7)),1)</f>
        <v>790464</v>
      </c>
      <c r="AI17" s="36">
        <f>ROUND(((F17-R17)*Y17+(R17*$Y$7)),1)</f>
        <v>0</v>
      </c>
      <c r="AJ17" s="36">
        <f>(AG17+AH17+AI17)*5</f>
        <v>7613070</v>
      </c>
      <c r="AK17" s="36">
        <f>ROUND(((D17-P17)*Z17+(P17*$Z$7)),1)</f>
        <v>747225</v>
      </c>
      <c r="AL17" s="36">
        <f>ROUND(((E17-Q17)*AA17+(Q17*$AA$7)),1)</f>
        <v>806753</v>
      </c>
      <c r="AM17" s="36">
        <f>ROUND(((F17-R17)*AB17+(R17*$AB$7)),1)</f>
        <v>0</v>
      </c>
      <c r="AN17" s="36">
        <f>(AK17+AL17+AM17)*4</f>
        <v>6215912</v>
      </c>
      <c r="AO17" s="6">
        <f t="shared" si="16"/>
        <v>18208640</v>
      </c>
      <c r="AP17" s="37"/>
      <c r="AQ17" s="38"/>
      <c r="AR17" s="31">
        <f t="shared" si="6"/>
        <v>0</v>
      </c>
    </row>
    <row r="18" spans="1:44" s="3" customFormat="1" ht="25.5" hidden="1">
      <c r="A18" s="56"/>
      <c r="B18" s="56"/>
      <c r="C18" s="45" t="s">
        <v>46</v>
      </c>
      <c r="D18" s="6"/>
      <c r="E18" s="6">
        <v>66</v>
      </c>
      <c r="F18" s="6">
        <v>64</v>
      </c>
      <c r="G18" s="6">
        <f t="shared" si="7"/>
        <v>130</v>
      </c>
      <c r="H18" s="6"/>
      <c r="I18" s="6"/>
      <c r="J18" s="6"/>
      <c r="K18" s="6">
        <f t="shared" si="13"/>
        <v>0</v>
      </c>
      <c r="L18" s="34"/>
      <c r="M18" s="34"/>
      <c r="N18" s="34"/>
      <c r="O18" s="34"/>
      <c r="P18" s="6"/>
      <c r="Q18" s="6"/>
      <c r="R18" s="6"/>
      <c r="S18" s="6">
        <f t="shared" si="14"/>
        <v>0</v>
      </c>
      <c r="T18" s="6">
        <v>3120</v>
      </c>
      <c r="U18" s="6">
        <v>4234</v>
      </c>
      <c r="V18" s="6">
        <v>4924</v>
      </c>
      <c r="W18" s="6">
        <v>3254</v>
      </c>
      <c r="X18" s="6">
        <v>4416</v>
      </c>
      <c r="Y18" s="6">
        <v>5135</v>
      </c>
      <c r="Z18" s="6">
        <v>3321</v>
      </c>
      <c r="AA18" s="6">
        <v>4507</v>
      </c>
      <c r="AB18" s="6">
        <v>5241</v>
      </c>
      <c r="AC18" s="35">
        <f>ROUND(((D18-P18)*T18+(P18*$T$7)),1)</f>
        <v>0</v>
      </c>
      <c r="AD18" s="35">
        <f>ROUND(((E18-Q18)*U18+(Q18*$U$7)),1)</f>
        <v>279444</v>
      </c>
      <c r="AE18" s="35">
        <f>ROUND(((F18-R18)*V18+(R18*$V$7)),1)</f>
        <v>315136</v>
      </c>
      <c r="AF18" s="36">
        <f>(AC18+AD18+AE18)*3</f>
        <v>1783740</v>
      </c>
      <c r="AG18" s="36">
        <f>ROUND(((D18-P18)*W18+(P18*$W$7)),1)</f>
        <v>0</v>
      </c>
      <c r="AH18" s="36">
        <f>ROUND(((E18-Q18)*X18+(Q18*$X$7)),1)</f>
        <v>291456</v>
      </c>
      <c r="AI18" s="36">
        <f>ROUND(((F18-R18)*Y18+(R18*$Y$7)),1)</f>
        <v>328640</v>
      </c>
      <c r="AJ18" s="36">
        <f>(AG18+AH18+AI18)*5</f>
        <v>3100480</v>
      </c>
      <c r="AK18" s="36">
        <f>ROUND(((D18-P18)*Z18+(P18*$Z$7)),1)</f>
        <v>0</v>
      </c>
      <c r="AL18" s="36">
        <f>ROUND(((E18-Q18)*AA18+(Q18*$AA$7)),1)</f>
        <v>297462</v>
      </c>
      <c r="AM18" s="36">
        <f>ROUND(((F18-R18)*AB18+(R18*$AB$7)),1)</f>
        <v>335424</v>
      </c>
      <c r="AN18" s="36">
        <f>(AK18+AL18+AM18)*4</f>
        <v>2531544</v>
      </c>
      <c r="AO18" s="6">
        <f t="shared" si="16"/>
        <v>7415764</v>
      </c>
      <c r="AP18" s="37"/>
      <c r="AQ18" s="38"/>
      <c r="AR18" s="31">
        <f t="shared" si="6"/>
        <v>0</v>
      </c>
    </row>
    <row r="19" spans="1:44" s="3" customFormat="1" ht="15" customHeight="1">
      <c r="A19" s="56"/>
      <c r="B19" s="56"/>
      <c r="C19" s="45" t="s">
        <v>8</v>
      </c>
      <c r="D19" s="6">
        <f>282+10</f>
        <v>292</v>
      </c>
      <c r="E19" s="6">
        <v>311</v>
      </c>
      <c r="F19" s="6">
        <v>67</v>
      </c>
      <c r="G19" s="6">
        <f t="shared" si="7"/>
        <v>670</v>
      </c>
      <c r="H19" s="6">
        <v>11</v>
      </c>
      <c r="I19" s="6">
        <v>12</v>
      </c>
      <c r="J19" s="6">
        <v>2</v>
      </c>
      <c r="K19" s="6">
        <f t="shared" si="13"/>
        <v>25</v>
      </c>
      <c r="L19" s="34">
        <f>IF(H19=0,0,D19/H19)</f>
        <v>26.545454545454547</v>
      </c>
      <c r="M19" s="34">
        <f>IF(I19=0,0,E19/I19)</f>
        <v>25.916666666666668</v>
      </c>
      <c r="N19" s="34">
        <f>IF(J19=0,0,F19/J19)</f>
        <v>33.5</v>
      </c>
      <c r="O19" s="34">
        <f>IF(K19=0,0,G19/K19)</f>
        <v>26.8</v>
      </c>
      <c r="P19" s="6">
        <v>1</v>
      </c>
      <c r="Q19" s="6">
        <v>2</v>
      </c>
      <c r="R19" s="6">
        <v>0</v>
      </c>
      <c r="S19" s="6">
        <f t="shared" si="14"/>
        <v>3</v>
      </c>
      <c r="T19" s="6">
        <v>3120</v>
      </c>
      <c r="U19" s="6">
        <v>4234</v>
      </c>
      <c r="V19" s="6">
        <v>4924</v>
      </c>
      <c r="W19" s="6">
        <v>3254</v>
      </c>
      <c r="X19" s="6">
        <v>4416</v>
      </c>
      <c r="Y19" s="6">
        <v>5135</v>
      </c>
      <c r="Z19" s="6">
        <v>3321</v>
      </c>
      <c r="AA19" s="6">
        <v>4507</v>
      </c>
      <c r="AB19" s="6">
        <v>5241</v>
      </c>
      <c r="AC19" s="35">
        <f aca="true" t="shared" si="17" ref="AC19:AN19">AC20+AC21</f>
        <v>911040</v>
      </c>
      <c r="AD19" s="35">
        <f t="shared" si="17"/>
        <v>1316774</v>
      </c>
      <c r="AE19" s="35">
        <f t="shared" si="17"/>
        <v>329908</v>
      </c>
      <c r="AF19" s="35">
        <f t="shared" si="17"/>
        <v>7673166</v>
      </c>
      <c r="AG19" s="36">
        <f t="shared" si="17"/>
        <v>950168</v>
      </c>
      <c r="AH19" s="36">
        <f t="shared" si="17"/>
        <v>1373376</v>
      </c>
      <c r="AI19" s="36">
        <f t="shared" si="17"/>
        <v>344045</v>
      </c>
      <c r="AJ19" s="36">
        <f t="shared" si="17"/>
        <v>13337945</v>
      </c>
      <c r="AK19" s="36">
        <f t="shared" si="17"/>
        <v>969732</v>
      </c>
      <c r="AL19" s="36">
        <f t="shared" si="17"/>
        <v>1401677</v>
      </c>
      <c r="AM19" s="36">
        <f t="shared" si="17"/>
        <v>351147</v>
      </c>
      <c r="AN19" s="36">
        <f t="shared" si="17"/>
        <v>10890224</v>
      </c>
      <c r="AO19" s="6">
        <f t="shared" si="16"/>
        <v>31901335</v>
      </c>
      <c r="AP19" s="37"/>
      <c r="AQ19" s="38">
        <v>31442417</v>
      </c>
      <c r="AR19" s="31">
        <f t="shared" si="6"/>
        <v>0.9856144578275486</v>
      </c>
    </row>
    <row r="20" spans="1:44" s="3" customFormat="1" ht="8.25" customHeight="1" hidden="1">
      <c r="A20" s="56"/>
      <c r="B20" s="56"/>
      <c r="C20" s="45" t="s">
        <v>45</v>
      </c>
      <c r="D20" s="6">
        <f>D19-D21</f>
        <v>292</v>
      </c>
      <c r="E20" s="6">
        <f>E19-E21</f>
        <v>2</v>
      </c>
      <c r="F20" s="6">
        <f>F19-F21</f>
        <v>0</v>
      </c>
      <c r="G20" s="6">
        <f t="shared" si="7"/>
        <v>294</v>
      </c>
      <c r="H20" s="6">
        <f>H19-H21</f>
        <v>11</v>
      </c>
      <c r="I20" s="6">
        <f>I19-I21</f>
        <v>12</v>
      </c>
      <c r="J20" s="6">
        <f>J19-J21</f>
        <v>2</v>
      </c>
      <c r="K20" s="6">
        <f t="shared" si="13"/>
        <v>25</v>
      </c>
      <c r="L20" s="34"/>
      <c r="M20" s="34"/>
      <c r="N20" s="34"/>
      <c r="O20" s="34"/>
      <c r="P20" s="6"/>
      <c r="Q20" s="6"/>
      <c r="R20" s="6"/>
      <c r="S20" s="6">
        <f t="shared" si="14"/>
        <v>0</v>
      </c>
      <c r="T20" s="6">
        <v>3120</v>
      </c>
      <c r="U20" s="6">
        <v>4234</v>
      </c>
      <c r="V20" s="6">
        <v>4924</v>
      </c>
      <c r="W20" s="6">
        <v>3254</v>
      </c>
      <c r="X20" s="6">
        <v>4416</v>
      </c>
      <c r="Y20" s="6">
        <v>5135</v>
      </c>
      <c r="Z20" s="6">
        <v>3321</v>
      </c>
      <c r="AA20" s="6">
        <v>4507</v>
      </c>
      <c r="AB20" s="6">
        <v>5241</v>
      </c>
      <c r="AC20" s="35">
        <f>ROUND(((D20-P20)*T20+(P20*$T$7)),1)</f>
        <v>911040</v>
      </c>
      <c r="AD20" s="35">
        <f>ROUND(((E20-Q20)*U20+(Q20*$U$7)),1)</f>
        <v>8468</v>
      </c>
      <c r="AE20" s="35">
        <f>ROUND(((F20-R20)*V20+(R20*$V$7)),1)</f>
        <v>0</v>
      </c>
      <c r="AF20" s="36">
        <f>(AC20+AD20+AE20)*3</f>
        <v>2758524</v>
      </c>
      <c r="AG20" s="36">
        <f>ROUND(((D20-P20)*W20+(P20*$W$7)),1)</f>
        <v>950168</v>
      </c>
      <c r="AH20" s="36">
        <f>ROUND(((E20-Q20)*X20+(Q20*$X$7)),1)</f>
        <v>8832</v>
      </c>
      <c r="AI20" s="36">
        <f>ROUND(((F20-R20)*Y20+(R20*$Y$7)),1)</f>
        <v>0</v>
      </c>
      <c r="AJ20" s="36">
        <f>(AG20+AH20+AI20)*5</f>
        <v>4795000</v>
      </c>
      <c r="AK20" s="36">
        <f>ROUND(((D20-P20)*Z20+(P20*$Z$7)),1)</f>
        <v>969732</v>
      </c>
      <c r="AL20" s="36">
        <f>ROUND(((E20-Q20)*AA20+(Q20*$AA$7)),1)</f>
        <v>9014</v>
      </c>
      <c r="AM20" s="36">
        <f>ROUND(((F20-R20)*AB20+(R20*$AB$7)),1)</f>
        <v>0</v>
      </c>
      <c r="AN20" s="36">
        <f>(AK20+AL20+AM20)*4</f>
        <v>3914984</v>
      </c>
      <c r="AO20" s="6">
        <f t="shared" si="16"/>
        <v>11468508</v>
      </c>
      <c r="AP20" s="37"/>
      <c r="AQ20" s="38"/>
      <c r="AR20" s="31">
        <f t="shared" si="6"/>
        <v>0</v>
      </c>
    </row>
    <row r="21" spans="1:44" s="3" customFormat="1" ht="25.5" hidden="1">
      <c r="A21" s="56"/>
      <c r="B21" s="56"/>
      <c r="C21" s="45" t="s">
        <v>46</v>
      </c>
      <c r="D21" s="6"/>
      <c r="E21" s="6">
        <v>309</v>
      </c>
      <c r="F21" s="6">
        <v>67</v>
      </c>
      <c r="G21" s="6">
        <f t="shared" si="7"/>
        <v>376</v>
      </c>
      <c r="H21" s="6"/>
      <c r="I21" s="6"/>
      <c r="J21" s="6"/>
      <c r="K21" s="6">
        <f t="shared" si="13"/>
        <v>0</v>
      </c>
      <c r="L21" s="34"/>
      <c r="M21" s="34"/>
      <c r="N21" s="34"/>
      <c r="O21" s="34"/>
      <c r="P21" s="6"/>
      <c r="Q21" s="6"/>
      <c r="R21" s="6"/>
      <c r="S21" s="6">
        <f t="shared" si="14"/>
        <v>0</v>
      </c>
      <c r="T21" s="6">
        <v>3120</v>
      </c>
      <c r="U21" s="6">
        <v>4234</v>
      </c>
      <c r="V21" s="6">
        <v>4924</v>
      </c>
      <c r="W21" s="6">
        <v>3254</v>
      </c>
      <c r="X21" s="6">
        <v>4416</v>
      </c>
      <c r="Y21" s="6">
        <v>5135</v>
      </c>
      <c r="Z21" s="6">
        <f>Z18</f>
        <v>3321</v>
      </c>
      <c r="AA21" s="6">
        <f>AA18</f>
        <v>4507</v>
      </c>
      <c r="AB21" s="6">
        <f>AB18</f>
        <v>5241</v>
      </c>
      <c r="AC21" s="35">
        <f>ROUND(((D21-P21)*T21+(P21*$T$7)),1)</f>
        <v>0</v>
      </c>
      <c r="AD21" s="35">
        <f>ROUND(((E21-Q21)*U21+(Q21*$U$7)),1)</f>
        <v>1308306</v>
      </c>
      <c r="AE21" s="35">
        <f>ROUND(((F21-R21)*V21+(R21*$V$7)),1)</f>
        <v>329908</v>
      </c>
      <c r="AF21" s="36">
        <f>(AC21+AD21+AE21)*3</f>
        <v>4914642</v>
      </c>
      <c r="AG21" s="36">
        <f>ROUND(((D21-P21)*W21+(P21*$W$7)),1)</f>
        <v>0</v>
      </c>
      <c r="AH21" s="36">
        <f>ROUND(((E21-Q21)*X21+(Q21*$X$7)),1)</f>
        <v>1364544</v>
      </c>
      <c r="AI21" s="36">
        <f>ROUND(((F21-R21)*Y21+(R21*$Y$7)),1)</f>
        <v>344045</v>
      </c>
      <c r="AJ21" s="36">
        <f>(AG21+AH21+AI21)*5</f>
        <v>8542945</v>
      </c>
      <c r="AK21" s="36">
        <f>ROUND(((D21-P21)*Z21+(P21*$Z$7)),1)</f>
        <v>0</v>
      </c>
      <c r="AL21" s="36">
        <f>ROUND(((E21-Q21)*AA21+(Q21*$AA$7)),1)</f>
        <v>1392663</v>
      </c>
      <c r="AM21" s="36">
        <f>ROUND(((F21-R21)*AB21+(R21*$AB$7)),1)</f>
        <v>351147</v>
      </c>
      <c r="AN21" s="36">
        <f>(AK21+AL21+AM21)*4</f>
        <v>6975240</v>
      </c>
      <c r="AO21" s="6">
        <f t="shared" si="16"/>
        <v>20432827</v>
      </c>
      <c r="AP21" s="37"/>
      <c r="AQ21" s="38"/>
      <c r="AR21" s="31">
        <f t="shared" si="6"/>
        <v>0</v>
      </c>
    </row>
    <row r="22" spans="1:44" s="19" customFormat="1" ht="12.75">
      <c r="A22" s="56"/>
      <c r="B22" s="56"/>
      <c r="C22" s="14" t="s">
        <v>11</v>
      </c>
      <c r="D22" s="29">
        <f>SUM(D16:D19)-D17-D18</f>
        <v>517</v>
      </c>
      <c r="E22" s="29">
        <f>SUM(E16:E19)-E17-E18</f>
        <v>556</v>
      </c>
      <c r="F22" s="29">
        <f>SUM(F16:F19)-F17-F18</f>
        <v>131</v>
      </c>
      <c r="G22" s="29">
        <f aca="true" t="shared" si="18" ref="G22:G28">SUM(D22:F22)</f>
        <v>1204</v>
      </c>
      <c r="H22" s="29">
        <f>SUM(H16:H19)-H17-H18</f>
        <v>19</v>
      </c>
      <c r="I22" s="29">
        <f>SUM(I16:I19)-I17-I18</f>
        <v>21</v>
      </c>
      <c r="J22" s="29">
        <f>SUM(J16:J19)-J17-J18</f>
        <v>4</v>
      </c>
      <c r="K22" s="29">
        <f>SUM(K16:K19)-K17-K18</f>
        <v>44</v>
      </c>
      <c r="L22" s="30">
        <f aca="true" t="shared" si="19" ref="L22:O24">IF(H22=0,0,D22/H22)</f>
        <v>27.210526315789473</v>
      </c>
      <c r="M22" s="30">
        <f t="shared" si="19"/>
        <v>26.476190476190474</v>
      </c>
      <c r="N22" s="30">
        <f t="shared" si="19"/>
        <v>32.75</v>
      </c>
      <c r="O22" s="30">
        <f t="shared" si="19"/>
        <v>27.363636363636363</v>
      </c>
      <c r="P22" s="29">
        <f>SUM(P16:P19)</f>
        <v>1</v>
      </c>
      <c r="Q22" s="29">
        <f>SUM(Q16:Q19)</f>
        <v>2</v>
      </c>
      <c r="R22" s="29">
        <f>SUM(R16:R19)</f>
        <v>0</v>
      </c>
      <c r="S22" s="29">
        <f>SUM(S16:S19)</f>
        <v>3</v>
      </c>
      <c r="T22" s="29" t="s">
        <v>23</v>
      </c>
      <c r="U22" s="29" t="s">
        <v>23</v>
      </c>
      <c r="V22" s="29" t="s">
        <v>23</v>
      </c>
      <c r="W22" s="29" t="s">
        <v>23</v>
      </c>
      <c r="X22" s="29" t="s">
        <v>23</v>
      </c>
      <c r="Y22" s="29" t="s">
        <v>23</v>
      </c>
      <c r="Z22" s="29" t="s">
        <v>23</v>
      </c>
      <c r="AA22" s="29" t="s">
        <v>23</v>
      </c>
      <c r="AB22" s="29" t="s">
        <v>23</v>
      </c>
      <c r="AC22" s="29">
        <f aca="true" t="shared" si="20" ref="AC22:AO22">SUM(AC16:AC19)-AC17-AC18</f>
        <v>1613040</v>
      </c>
      <c r="AD22" s="29">
        <f t="shared" si="20"/>
        <v>2354104</v>
      </c>
      <c r="AE22" s="29">
        <f t="shared" si="20"/>
        <v>645044</v>
      </c>
      <c r="AF22" s="29">
        <f t="shared" si="20"/>
        <v>13836564</v>
      </c>
      <c r="AG22" s="29">
        <f t="shared" si="20"/>
        <v>1682318</v>
      </c>
      <c r="AH22" s="29">
        <f t="shared" si="20"/>
        <v>2455296</v>
      </c>
      <c r="AI22" s="29">
        <f t="shared" si="20"/>
        <v>672685</v>
      </c>
      <c r="AJ22" s="29">
        <f t="shared" si="20"/>
        <v>24051495</v>
      </c>
      <c r="AK22" s="29">
        <f t="shared" si="20"/>
        <v>1716957</v>
      </c>
      <c r="AL22" s="29">
        <f t="shared" si="20"/>
        <v>2505892</v>
      </c>
      <c r="AM22" s="29">
        <f t="shared" si="20"/>
        <v>686571</v>
      </c>
      <c r="AN22" s="29">
        <f t="shared" si="20"/>
        <v>19637680</v>
      </c>
      <c r="AO22" s="29">
        <f t="shared" si="20"/>
        <v>57525739</v>
      </c>
      <c r="AP22" s="43">
        <f>AF22+AJ22+AN22</f>
        <v>57525739</v>
      </c>
      <c r="AQ22" s="44">
        <f>AQ16+AQ19</f>
        <v>57050203.32</v>
      </c>
      <c r="AR22" s="31">
        <f t="shared" si="6"/>
        <v>0.9917335146272523</v>
      </c>
    </row>
    <row r="23" spans="1:44" s="3" customFormat="1" ht="12.75" customHeight="1">
      <c r="A23" s="56" t="s">
        <v>26</v>
      </c>
      <c r="B23" s="56" t="s">
        <v>35</v>
      </c>
      <c r="C23" s="32" t="s">
        <v>5</v>
      </c>
      <c r="D23" s="6">
        <f>131+1</f>
        <v>132</v>
      </c>
      <c r="E23" s="6">
        <f>180-1</f>
        <v>179</v>
      </c>
      <c r="F23" s="6">
        <v>36</v>
      </c>
      <c r="G23" s="6">
        <f t="shared" si="18"/>
        <v>347</v>
      </c>
      <c r="H23" s="6">
        <v>5</v>
      </c>
      <c r="I23" s="6">
        <v>8</v>
      </c>
      <c r="J23" s="6">
        <v>2</v>
      </c>
      <c r="K23" s="6">
        <f>SUM(H23:J23)</f>
        <v>15</v>
      </c>
      <c r="L23" s="34">
        <f t="shared" si="19"/>
        <v>26.4</v>
      </c>
      <c r="M23" s="34">
        <f t="shared" si="19"/>
        <v>22.375</v>
      </c>
      <c r="N23" s="34">
        <f t="shared" si="19"/>
        <v>18</v>
      </c>
      <c r="O23" s="34">
        <f t="shared" si="19"/>
        <v>23.133333333333333</v>
      </c>
      <c r="P23" s="6">
        <v>1</v>
      </c>
      <c r="Q23" s="6"/>
      <c r="R23" s="6"/>
      <c r="S23" s="6">
        <f aca="true" t="shared" si="21" ref="S23:S34">SUM(P23:R23)</f>
        <v>1</v>
      </c>
      <c r="T23" s="6">
        <f>$T$8</f>
        <v>2904</v>
      </c>
      <c r="U23" s="6">
        <f>$U$8</f>
        <v>3941</v>
      </c>
      <c r="V23" s="6">
        <f>$V$8</f>
        <v>4578</v>
      </c>
      <c r="W23" s="6">
        <f>$W$8</f>
        <v>3029</v>
      </c>
      <c r="X23" s="6">
        <f>$X$8</f>
        <v>4109</v>
      </c>
      <c r="Y23" s="6">
        <f>$Y$8</f>
        <v>4774</v>
      </c>
      <c r="Z23" s="6">
        <f>$Z$8</f>
        <v>3091</v>
      </c>
      <c r="AA23" s="6">
        <f>$AA$8</f>
        <v>4194</v>
      </c>
      <c r="AB23" s="6">
        <f>$AB$8</f>
        <v>4872</v>
      </c>
      <c r="AC23" s="35">
        <f>ROUND(((D23-P23)*T23+(P23*$T$7)),1)</f>
        <v>389958</v>
      </c>
      <c r="AD23" s="35">
        <f>ROUND(((E23-Q23)*U23+(Q23*$U$7)),1)</f>
        <v>705439</v>
      </c>
      <c r="AE23" s="35">
        <f>ROUND(((F23-R23)*V23+(R23*$V$7)),1)</f>
        <v>164808</v>
      </c>
      <c r="AF23" s="36">
        <f>(AC23+AD23+AE23)*3</f>
        <v>3780615</v>
      </c>
      <c r="AG23" s="36">
        <f>ROUND(((D23-P23)*W23+(P23*$W$7)),1)</f>
        <v>406742</v>
      </c>
      <c r="AH23" s="36">
        <f>ROUND(((E23-Q23)*X23+(Q23*$X$7)),1)</f>
        <v>735511</v>
      </c>
      <c r="AI23" s="36">
        <f>ROUND(((F23-R23)*Y23+(R23*$Y$7)),1)</f>
        <v>171864</v>
      </c>
      <c r="AJ23" s="36">
        <f>(AG23+AH23+AI23)*5</f>
        <v>6570585</v>
      </c>
      <c r="AK23" s="36">
        <f>ROUND(((D23-P23)*Z23+(P23*$Z$7)),1)</f>
        <v>415068</v>
      </c>
      <c r="AL23" s="36">
        <f>ROUND(((E23-Q23)*AA23+(Q23*$AA$7)),1)</f>
        <v>750726</v>
      </c>
      <c r="AM23" s="36">
        <f>ROUND(((F23-R23)*AB23+(R23*$AB$7)),1)</f>
        <v>175392</v>
      </c>
      <c r="AN23" s="36">
        <f>(AK23+AL23+AM23)*4</f>
        <v>5364744</v>
      </c>
      <c r="AO23" s="6">
        <f>AF23+AJ23+AN23</f>
        <v>15715944</v>
      </c>
      <c r="AP23" s="46"/>
      <c r="AQ23" s="38">
        <v>16855695.23</v>
      </c>
      <c r="AR23" s="31">
        <f t="shared" si="6"/>
        <v>1.072521970681494</v>
      </c>
    </row>
    <row r="24" spans="1:44" s="3" customFormat="1" ht="12" customHeight="1">
      <c r="A24" s="56"/>
      <c r="B24" s="56"/>
      <c r="C24" s="32" t="s">
        <v>12</v>
      </c>
      <c r="D24" s="6">
        <v>183</v>
      </c>
      <c r="E24" s="6">
        <v>243</v>
      </c>
      <c r="F24" s="6">
        <v>42</v>
      </c>
      <c r="G24" s="6">
        <f>SUM(D24:F24)</f>
        <v>468</v>
      </c>
      <c r="H24" s="6">
        <v>8</v>
      </c>
      <c r="I24" s="6">
        <v>10</v>
      </c>
      <c r="J24" s="6">
        <v>2</v>
      </c>
      <c r="K24" s="6">
        <f>SUM(H24:J24)</f>
        <v>20</v>
      </c>
      <c r="L24" s="34">
        <f t="shared" si="19"/>
        <v>22.875</v>
      </c>
      <c r="M24" s="34">
        <f t="shared" si="19"/>
        <v>24.3</v>
      </c>
      <c r="N24" s="34">
        <f t="shared" si="19"/>
        <v>21</v>
      </c>
      <c r="O24" s="34">
        <f t="shared" si="19"/>
        <v>23.4</v>
      </c>
      <c r="P24" s="6">
        <v>3</v>
      </c>
      <c r="Q24" s="6">
        <v>6</v>
      </c>
      <c r="R24" s="6">
        <v>2</v>
      </c>
      <c r="S24" s="6">
        <f>SUM(P24:R24)</f>
        <v>11</v>
      </c>
      <c r="T24" s="6">
        <f>$T$8</f>
        <v>2904</v>
      </c>
      <c r="U24" s="6">
        <f>$U$8</f>
        <v>3941</v>
      </c>
      <c r="V24" s="6">
        <f>$V$8</f>
        <v>4578</v>
      </c>
      <c r="W24" s="6">
        <f>$W$8</f>
        <v>3029</v>
      </c>
      <c r="X24" s="6">
        <f>$X$8</f>
        <v>4109</v>
      </c>
      <c r="Y24" s="6">
        <f>$Y$8</f>
        <v>4774</v>
      </c>
      <c r="Z24" s="6">
        <f>$Z$8</f>
        <v>3091</v>
      </c>
      <c r="AA24" s="6">
        <f>$AA$8</f>
        <v>4194</v>
      </c>
      <c r="AB24" s="6">
        <f>$AB$8</f>
        <v>4872</v>
      </c>
      <c r="AC24" s="35">
        <f>ROUND(((D24-P24)*T24+(P24*$T$7)),1)</f>
        <v>551322</v>
      </c>
      <c r="AD24" s="35">
        <f>ROUND(((E24-Q24)*U24+(Q24*$U$7)),1)</f>
        <v>1003161</v>
      </c>
      <c r="AE24" s="35">
        <f>ROUND(((F24-R24)*V24+(R24*$V$7)),1)</f>
        <v>212720</v>
      </c>
      <c r="AF24" s="36">
        <f>(AC24+AD24+AE24)*3</f>
        <v>5301609</v>
      </c>
      <c r="AG24" s="36">
        <f>ROUND(((D24-P24)*W24+(P24*$W$7)),1)</f>
        <v>575049</v>
      </c>
      <c r="AH24" s="36">
        <f>ROUND(((E24-Q24)*X24+(Q24*$X$7)),1)</f>
        <v>1045941</v>
      </c>
      <c r="AI24" s="36">
        <f>ROUND(((F24-R24)*Y24+(R24*$Y$7)),1)</f>
        <v>221830</v>
      </c>
      <c r="AJ24" s="36">
        <f>(AG24+AH24+AI24)*5</f>
        <v>9214100</v>
      </c>
      <c r="AK24" s="36">
        <f>ROUND(((D24-P24)*Z24+(P24*$Z$7)),1)</f>
        <v>586821</v>
      </c>
      <c r="AL24" s="36">
        <f>ROUND(((E24-Q24)*AA24+(Q24*$AA$7)),1)</f>
        <v>1067568</v>
      </c>
      <c r="AM24" s="36">
        <f>ROUND(((F24-R24)*AB24+(R24*$AB$7)),1)</f>
        <v>226384</v>
      </c>
      <c r="AN24" s="36">
        <f>(AK24+AL24+AM24)*4</f>
        <v>7523092</v>
      </c>
      <c r="AO24" s="6">
        <f>AF24+AJ24+AN24</f>
        <v>22038801</v>
      </c>
      <c r="AP24" s="46"/>
      <c r="AQ24" s="38">
        <v>23376340.48</v>
      </c>
      <c r="AR24" s="31">
        <f t="shared" si="6"/>
        <v>1.0606902108694571</v>
      </c>
    </row>
    <row r="25" spans="1:44" s="20" customFormat="1" ht="12.75" customHeight="1" hidden="1">
      <c r="A25" s="56"/>
      <c r="B25" s="56"/>
      <c r="C25" s="47" t="s">
        <v>47</v>
      </c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48"/>
      <c r="AD25" s="48"/>
      <c r="AE25" s="48"/>
      <c r="AF25" s="49"/>
      <c r="AG25" s="49"/>
      <c r="AH25" s="49"/>
      <c r="AI25" s="49"/>
      <c r="AJ25" s="49"/>
      <c r="AK25" s="49"/>
      <c r="AL25" s="49"/>
      <c r="AM25" s="49"/>
      <c r="AN25" s="49"/>
      <c r="AO25" s="29"/>
      <c r="AP25" s="50"/>
      <c r="AQ25" s="51"/>
      <c r="AR25" s="31"/>
    </row>
    <row r="26" spans="1:44" s="3" customFormat="1" ht="12.75" customHeight="1">
      <c r="A26" s="56"/>
      <c r="B26" s="56"/>
      <c r="C26" s="32" t="s">
        <v>4</v>
      </c>
      <c r="D26" s="6">
        <v>187</v>
      </c>
      <c r="E26" s="6">
        <v>216</v>
      </c>
      <c r="F26" s="6">
        <v>40</v>
      </c>
      <c r="G26" s="6">
        <f>SUM(D26:F26)</f>
        <v>443</v>
      </c>
      <c r="H26" s="6">
        <v>8</v>
      </c>
      <c r="I26" s="6">
        <v>8</v>
      </c>
      <c r="J26" s="6">
        <v>2</v>
      </c>
      <c r="K26" s="6">
        <f>SUM(H26:J26)</f>
        <v>18</v>
      </c>
      <c r="L26" s="34">
        <f aca="true" t="shared" si="22" ref="L26:L38">IF(H26=0,0,D26/H26)</f>
        <v>23.375</v>
      </c>
      <c r="M26" s="34">
        <f aca="true" t="shared" si="23" ref="M26:M38">IF(I26=0,0,E26/I26)</f>
        <v>27</v>
      </c>
      <c r="N26" s="34">
        <f aca="true" t="shared" si="24" ref="N26:N38">IF(J26=0,0,F26/J26)</f>
        <v>20</v>
      </c>
      <c r="O26" s="34">
        <f aca="true" t="shared" si="25" ref="O26:O38">IF(K26=0,0,G26/K26)</f>
        <v>24.61111111111111</v>
      </c>
      <c r="P26" s="6">
        <v>1</v>
      </c>
      <c r="Q26" s="6">
        <v>4</v>
      </c>
      <c r="R26" s="6"/>
      <c r="S26" s="6">
        <f>SUM(P26:R26)</f>
        <v>5</v>
      </c>
      <c r="T26" s="6">
        <f>$T$8</f>
        <v>2904</v>
      </c>
      <c r="U26" s="6">
        <f>$U$8</f>
        <v>3941</v>
      </c>
      <c r="V26" s="6">
        <f>$V$8</f>
        <v>4578</v>
      </c>
      <c r="W26" s="6">
        <f>$W$8</f>
        <v>3029</v>
      </c>
      <c r="X26" s="6">
        <f>$X$8</f>
        <v>4109</v>
      </c>
      <c r="Y26" s="6">
        <f>$Y$8</f>
        <v>4774</v>
      </c>
      <c r="Z26" s="6">
        <f>$Z$8</f>
        <v>3091</v>
      </c>
      <c r="AA26" s="6">
        <f>$AA$8</f>
        <v>4194</v>
      </c>
      <c r="AB26" s="6">
        <f>$AB$8</f>
        <v>4872</v>
      </c>
      <c r="AC26" s="35">
        <f>ROUND(((D26-P26)*T26+(P26*$T$7)),1)</f>
        <v>549678</v>
      </c>
      <c r="AD26" s="35">
        <f>ROUND(((E26-Q26)*U26+(Q26*$U$7)),1)</f>
        <v>881588</v>
      </c>
      <c r="AE26" s="35">
        <f>ROUND(((F26-R26)*V26+(R26*$V$7)),1)</f>
        <v>183120</v>
      </c>
      <c r="AF26" s="36">
        <f>(AC26+AD26+AE26)*3</f>
        <v>4843158</v>
      </c>
      <c r="AG26" s="36">
        <f>ROUND(((D26-P26)*W26+(P26*$W$7)),1)</f>
        <v>573337</v>
      </c>
      <c r="AH26" s="36">
        <f>ROUND(((E26-Q26)*X26+(Q26*$X$7)),1)</f>
        <v>919180</v>
      </c>
      <c r="AI26" s="36">
        <f>ROUND(((F26-R26)*Y26+(R26*$Y$7)),1)</f>
        <v>190960</v>
      </c>
      <c r="AJ26" s="36">
        <f>(AG26+AH26+AI26)*5</f>
        <v>8417385</v>
      </c>
      <c r="AK26" s="36">
        <f>ROUND(((D26-P26)*Z26+(P26*$Z$7)),1)</f>
        <v>585073</v>
      </c>
      <c r="AL26" s="36">
        <f>ROUND(((E26-Q26)*AA26+(Q26*$AA$7)),1)</f>
        <v>938188</v>
      </c>
      <c r="AM26" s="36">
        <f>ROUND(((F26-R26)*AB26+(R26*$AB$7)),1)</f>
        <v>194880</v>
      </c>
      <c r="AN26" s="36">
        <f>(AK26+AL26+AM26)*4</f>
        <v>6872564</v>
      </c>
      <c r="AO26" s="6">
        <f>AF26+AJ26+AN26</f>
        <v>20133107</v>
      </c>
      <c r="AP26" s="37"/>
      <c r="AQ26" s="38">
        <v>21380689</v>
      </c>
      <c r="AR26" s="31">
        <f aca="true" t="shared" si="26" ref="AR26:AR38">AQ26/AO26</f>
        <v>1.0619666899897766</v>
      </c>
    </row>
    <row r="27" spans="1:44" s="19" customFormat="1" ht="12.75">
      <c r="A27" s="56"/>
      <c r="B27" s="56"/>
      <c r="C27" s="14" t="s">
        <v>11</v>
      </c>
      <c r="D27" s="29">
        <f>SUM(D23:D26)</f>
        <v>502</v>
      </c>
      <c r="E27" s="29">
        <f>SUM(E23:E26)</f>
        <v>638</v>
      </c>
      <c r="F27" s="29">
        <f>SUM(F23:F26)</f>
        <v>118</v>
      </c>
      <c r="G27" s="29">
        <f t="shared" si="18"/>
        <v>1258</v>
      </c>
      <c r="H27" s="29">
        <f>SUM(H23:H26)</f>
        <v>21</v>
      </c>
      <c r="I27" s="29">
        <f>SUM(I23:I26)</f>
        <v>26</v>
      </c>
      <c r="J27" s="29">
        <f>SUM(J23:J26)</f>
        <v>6</v>
      </c>
      <c r="K27" s="29">
        <f>SUM(H27:J27)</f>
        <v>53</v>
      </c>
      <c r="L27" s="30">
        <f t="shared" si="22"/>
        <v>23.904761904761905</v>
      </c>
      <c r="M27" s="30">
        <f t="shared" si="23"/>
        <v>24.53846153846154</v>
      </c>
      <c r="N27" s="30">
        <f t="shared" si="24"/>
        <v>19.666666666666668</v>
      </c>
      <c r="O27" s="30">
        <f t="shared" si="25"/>
        <v>23.735849056603772</v>
      </c>
      <c r="P27" s="29">
        <f>SUM(P23:P26)</f>
        <v>5</v>
      </c>
      <c r="Q27" s="29">
        <f>SUM(Q23:Q26)</f>
        <v>10</v>
      </c>
      <c r="R27" s="29">
        <f>SUM(R23:R26)</f>
        <v>2</v>
      </c>
      <c r="S27" s="29">
        <f t="shared" si="21"/>
        <v>17</v>
      </c>
      <c r="T27" s="29" t="s">
        <v>23</v>
      </c>
      <c r="U27" s="29" t="s">
        <v>23</v>
      </c>
      <c r="V27" s="29" t="s">
        <v>23</v>
      </c>
      <c r="W27" s="29" t="s">
        <v>23</v>
      </c>
      <c r="X27" s="29" t="s">
        <v>23</v>
      </c>
      <c r="Y27" s="29" t="s">
        <v>23</v>
      </c>
      <c r="Z27" s="29" t="s">
        <v>23</v>
      </c>
      <c r="AA27" s="29" t="s">
        <v>23</v>
      </c>
      <c r="AB27" s="29" t="s">
        <v>23</v>
      </c>
      <c r="AC27" s="29">
        <f aca="true" t="shared" si="27" ref="AC27:AO27">SUM(AC23:AC26)</f>
        <v>1490958</v>
      </c>
      <c r="AD27" s="29">
        <f t="shared" si="27"/>
        <v>2590188</v>
      </c>
      <c r="AE27" s="29">
        <f t="shared" si="27"/>
        <v>560648</v>
      </c>
      <c r="AF27" s="29">
        <f t="shared" si="27"/>
        <v>13925382</v>
      </c>
      <c r="AG27" s="29">
        <f t="shared" si="27"/>
        <v>1555128</v>
      </c>
      <c r="AH27" s="29">
        <f t="shared" si="27"/>
        <v>2700632</v>
      </c>
      <c r="AI27" s="29">
        <f t="shared" si="27"/>
        <v>584654</v>
      </c>
      <c r="AJ27" s="29">
        <f t="shared" si="27"/>
        <v>24202070</v>
      </c>
      <c r="AK27" s="29">
        <f t="shared" si="27"/>
        <v>1586962</v>
      </c>
      <c r="AL27" s="29">
        <f t="shared" si="27"/>
        <v>2756482</v>
      </c>
      <c r="AM27" s="29">
        <f t="shared" si="27"/>
        <v>596656</v>
      </c>
      <c r="AN27" s="29">
        <f t="shared" si="27"/>
        <v>19760400</v>
      </c>
      <c r="AO27" s="29">
        <f t="shared" si="27"/>
        <v>57887852</v>
      </c>
      <c r="AP27" s="43">
        <f>AF27+AJ27+AN27</f>
        <v>57887852</v>
      </c>
      <c r="AQ27" s="44">
        <f>SUM(AQ23:AQ26)</f>
        <v>61612724.71</v>
      </c>
      <c r="AR27" s="31">
        <f t="shared" si="26"/>
        <v>1.0643463625148848</v>
      </c>
    </row>
    <row r="28" spans="1:44" s="3" customFormat="1" ht="14.25" customHeight="1">
      <c r="A28" s="56" t="s">
        <v>26</v>
      </c>
      <c r="B28" s="56" t="s">
        <v>33</v>
      </c>
      <c r="C28" s="32" t="s">
        <v>3</v>
      </c>
      <c r="D28" s="33">
        <v>99</v>
      </c>
      <c r="E28" s="33">
        <v>118</v>
      </c>
      <c r="F28" s="33">
        <v>33</v>
      </c>
      <c r="G28" s="6">
        <f t="shared" si="18"/>
        <v>250</v>
      </c>
      <c r="H28" s="6">
        <v>4</v>
      </c>
      <c r="I28" s="6">
        <v>5</v>
      </c>
      <c r="J28" s="6">
        <v>2</v>
      </c>
      <c r="K28" s="6">
        <f>SUM(H28:J28)</f>
        <v>11</v>
      </c>
      <c r="L28" s="34">
        <f t="shared" si="22"/>
        <v>24.75</v>
      </c>
      <c r="M28" s="34">
        <f t="shared" si="23"/>
        <v>23.6</v>
      </c>
      <c r="N28" s="34">
        <f t="shared" si="24"/>
        <v>16.5</v>
      </c>
      <c r="O28" s="34">
        <f t="shared" si="25"/>
        <v>22.727272727272727</v>
      </c>
      <c r="P28" s="6">
        <v>0</v>
      </c>
      <c r="Q28" s="6">
        <v>0</v>
      </c>
      <c r="R28" s="6">
        <v>0</v>
      </c>
      <c r="S28" s="6">
        <f t="shared" si="21"/>
        <v>0</v>
      </c>
      <c r="T28" s="6">
        <v>3147</v>
      </c>
      <c r="U28" s="6">
        <v>4270</v>
      </c>
      <c r="V28" s="6">
        <v>4960</v>
      </c>
      <c r="W28" s="6">
        <v>3282</v>
      </c>
      <c r="X28" s="6">
        <v>4453</v>
      </c>
      <c r="Y28" s="6">
        <v>5173</v>
      </c>
      <c r="Z28" s="6">
        <v>3349</v>
      </c>
      <c r="AA28" s="6">
        <v>4544</v>
      </c>
      <c r="AB28" s="6">
        <v>5279</v>
      </c>
      <c r="AC28" s="35">
        <f>ROUND(((D28-P28)*T28+(P28*$T$7)),1)</f>
        <v>311553</v>
      </c>
      <c r="AD28" s="35">
        <f>ROUND(((E28-Q28)*U28+(Q28*$U$7)),1)</f>
        <v>503860</v>
      </c>
      <c r="AE28" s="35">
        <f>ROUND(((F28-R28)*V28+(R28*$V$7)),1)</f>
        <v>163680</v>
      </c>
      <c r="AF28" s="36">
        <f>(AC28+AD28+AE28)*3</f>
        <v>2937279</v>
      </c>
      <c r="AG28" s="36">
        <f>ROUND(((D28-P28)*W28+(P28*$W$7)),1)</f>
        <v>324918</v>
      </c>
      <c r="AH28" s="36">
        <f>ROUND(((E28-Q28)*X28+(Q28*$X$7)),1)</f>
        <v>525454</v>
      </c>
      <c r="AI28" s="36">
        <f>ROUND(((F28-R28)*Y28+(R28*$Y$7)),1)</f>
        <v>170709</v>
      </c>
      <c r="AJ28" s="36">
        <f>(AG28+AH28+AI28)*5</f>
        <v>5105405</v>
      </c>
      <c r="AK28" s="36">
        <f>ROUND(((D28-P28)*Z28+(P28*$Z$7)),1)</f>
        <v>331551</v>
      </c>
      <c r="AL28" s="36">
        <f>ROUND(((E28-Q28)*AA28+(Q28*$AA$7)),1)</f>
        <v>536192</v>
      </c>
      <c r="AM28" s="36">
        <f>ROUND(((F28-R28)*AB28+(R28*$AB$7)),1)</f>
        <v>174207</v>
      </c>
      <c r="AN28" s="36">
        <f>(AK28+AL28+AM28)*4</f>
        <v>4167800</v>
      </c>
      <c r="AO28" s="6">
        <f>AF28+AJ28+AN28</f>
        <v>12210484</v>
      </c>
      <c r="AP28" s="37"/>
      <c r="AQ28" s="38">
        <v>12012528</v>
      </c>
      <c r="AR28" s="31">
        <f t="shared" si="26"/>
        <v>0.983788030024035</v>
      </c>
    </row>
    <row r="29" spans="1:44" s="19" customFormat="1" ht="22.5" customHeight="1">
      <c r="A29" s="56"/>
      <c r="B29" s="56"/>
      <c r="C29" s="14" t="s">
        <v>11</v>
      </c>
      <c r="D29" s="29">
        <f>SUM(D28:D28)</f>
        <v>99</v>
      </c>
      <c r="E29" s="29">
        <f>SUM(E28:E28)</f>
        <v>118</v>
      </c>
      <c r="F29" s="29">
        <f>SUM(F28:F28)</f>
        <v>33</v>
      </c>
      <c r="G29" s="29">
        <f aca="true" t="shared" si="28" ref="G29:G38">SUM(D29:F29)</f>
        <v>250</v>
      </c>
      <c r="H29" s="29">
        <f>SUM(H28:H28)</f>
        <v>4</v>
      </c>
      <c r="I29" s="29">
        <f>SUM(I28:I28)</f>
        <v>5</v>
      </c>
      <c r="J29" s="29">
        <f>SUM(J28:J28)</f>
        <v>2</v>
      </c>
      <c r="K29" s="29">
        <f aca="true" t="shared" si="29" ref="K29:K38">SUM(H29:J29)</f>
        <v>11</v>
      </c>
      <c r="L29" s="30">
        <f t="shared" si="22"/>
        <v>24.75</v>
      </c>
      <c r="M29" s="30">
        <f t="shared" si="23"/>
        <v>23.6</v>
      </c>
      <c r="N29" s="30">
        <f t="shared" si="24"/>
        <v>16.5</v>
      </c>
      <c r="O29" s="30">
        <f t="shared" si="25"/>
        <v>22.727272727272727</v>
      </c>
      <c r="P29" s="29">
        <f>SUM(P28:P28)</f>
        <v>0</v>
      </c>
      <c r="Q29" s="29">
        <f>SUM(Q28:Q28)</f>
        <v>0</v>
      </c>
      <c r="R29" s="29">
        <f>SUM(R28:R28)</f>
        <v>0</v>
      </c>
      <c r="S29" s="29">
        <f t="shared" si="21"/>
        <v>0</v>
      </c>
      <c r="T29" s="29" t="s">
        <v>23</v>
      </c>
      <c r="U29" s="29" t="s">
        <v>23</v>
      </c>
      <c r="V29" s="29" t="s">
        <v>23</v>
      </c>
      <c r="W29" s="29" t="s">
        <v>23</v>
      </c>
      <c r="X29" s="29" t="s">
        <v>23</v>
      </c>
      <c r="Y29" s="29" t="s">
        <v>23</v>
      </c>
      <c r="Z29" s="29" t="s">
        <v>23</v>
      </c>
      <c r="AA29" s="29" t="s">
        <v>23</v>
      </c>
      <c r="AB29" s="29" t="s">
        <v>23</v>
      </c>
      <c r="AC29" s="29">
        <f>SUM(AC28:AC28)</f>
        <v>311553</v>
      </c>
      <c r="AD29" s="29">
        <f>SUM(AD28:AD28)</f>
        <v>503860</v>
      </c>
      <c r="AE29" s="29">
        <f>SUM(AE28:AE28)</f>
        <v>163680</v>
      </c>
      <c r="AF29" s="29">
        <f aca="true" t="shared" si="30" ref="AF29:AN29">SUM(AF28:AF28)</f>
        <v>2937279</v>
      </c>
      <c r="AG29" s="29">
        <f t="shared" si="30"/>
        <v>324918</v>
      </c>
      <c r="AH29" s="29">
        <f t="shared" si="30"/>
        <v>525454</v>
      </c>
      <c r="AI29" s="29">
        <f t="shared" si="30"/>
        <v>170709</v>
      </c>
      <c r="AJ29" s="29">
        <f t="shared" si="30"/>
        <v>5105405</v>
      </c>
      <c r="AK29" s="29">
        <f t="shared" si="30"/>
        <v>331551</v>
      </c>
      <c r="AL29" s="29">
        <f t="shared" si="30"/>
        <v>536192</v>
      </c>
      <c r="AM29" s="29">
        <f t="shared" si="30"/>
        <v>174207</v>
      </c>
      <c r="AN29" s="29">
        <f t="shared" si="30"/>
        <v>4167800</v>
      </c>
      <c r="AO29" s="6">
        <f>AF29+AJ29+AN29</f>
        <v>12210484</v>
      </c>
      <c r="AP29" s="52"/>
      <c r="AQ29" s="44">
        <f>AQ28</f>
        <v>12012528</v>
      </c>
      <c r="AR29" s="31">
        <f t="shared" si="26"/>
        <v>0.983788030024035</v>
      </c>
    </row>
    <row r="30" spans="1:44" s="3" customFormat="1" ht="12.75">
      <c r="A30" s="56" t="s">
        <v>26</v>
      </c>
      <c r="B30" s="56" t="s">
        <v>27</v>
      </c>
      <c r="C30" s="32" t="s">
        <v>51</v>
      </c>
      <c r="D30" s="6">
        <f>70+9</f>
        <v>79</v>
      </c>
      <c r="E30" s="6">
        <v>83</v>
      </c>
      <c r="F30" s="6"/>
      <c r="G30" s="6">
        <f t="shared" si="28"/>
        <v>162</v>
      </c>
      <c r="H30" s="6">
        <v>4</v>
      </c>
      <c r="I30" s="6">
        <v>5</v>
      </c>
      <c r="J30" s="6"/>
      <c r="K30" s="6">
        <f t="shared" si="29"/>
        <v>9</v>
      </c>
      <c r="L30" s="34">
        <f t="shared" si="22"/>
        <v>19.75</v>
      </c>
      <c r="M30" s="34">
        <f t="shared" si="23"/>
        <v>16.6</v>
      </c>
      <c r="N30" s="34">
        <f t="shared" si="24"/>
        <v>0</v>
      </c>
      <c r="O30" s="34">
        <f t="shared" si="25"/>
        <v>18</v>
      </c>
      <c r="P30" s="6">
        <v>0</v>
      </c>
      <c r="Q30" s="6">
        <v>0</v>
      </c>
      <c r="R30" s="6">
        <v>0</v>
      </c>
      <c r="S30" s="6">
        <f t="shared" si="21"/>
        <v>0</v>
      </c>
      <c r="T30" s="6">
        <v>4764</v>
      </c>
      <c r="U30" s="6">
        <v>6465</v>
      </c>
      <c r="V30" s="6">
        <v>7509</v>
      </c>
      <c r="W30" s="6">
        <v>4969</v>
      </c>
      <c r="X30" s="6">
        <v>6742</v>
      </c>
      <c r="Y30" s="6">
        <v>7830</v>
      </c>
      <c r="Z30" s="6">
        <v>5071</v>
      </c>
      <c r="AA30" s="6">
        <v>6880</v>
      </c>
      <c r="AB30" s="6">
        <v>7991</v>
      </c>
      <c r="AC30" s="35">
        <f>ROUND(((D30-P30)*T30+(P30*$T$7)),1)</f>
        <v>376356</v>
      </c>
      <c r="AD30" s="35">
        <f>ROUND(((E30-Q30)*U30+(Q30*$U$7)),1)</f>
        <v>536595</v>
      </c>
      <c r="AE30" s="35">
        <f>ROUND(((F30-R30)*V30+(R30*$V$7)),1)</f>
        <v>0</v>
      </c>
      <c r="AF30" s="36">
        <f>(AC30+AD30+AE30)*3</f>
        <v>2738853</v>
      </c>
      <c r="AG30" s="36">
        <f>ROUND(((D30-P30)*W30+(P30*$W$7)),1)</f>
        <v>392551</v>
      </c>
      <c r="AH30" s="36">
        <f>ROUND(((E30-Q30)*X30+(Q30*$X$7)),1)</f>
        <v>559586</v>
      </c>
      <c r="AI30" s="36">
        <f>ROUND(((F30-R30)*Y30+(R30*$Y$7)),1)</f>
        <v>0</v>
      </c>
      <c r="AJ30" s="36">
        <f>(AG30+AH30+AI30)*5</f>
        <v>4760685</v>
      </c>
      <c r="AK30" s="36">
        <f>ROUND(((D30-P30)*Z30+(P30*$Z$7)),1)</f>
        <v>400609</v>
      </c>
      <c r="AL30" s="36">
        <f>ROUND(((E30-Q30)*AA30+(Q30*$AA$7)),1)</f>
        <v>571040</v>
      </c>
      <c r="AM30" s="36">
        <f>ROUND(((F30-R30)*AB30+(R30*$AB$7)),1)</f>
        <v>0</v>
      </c>
      <c r="AN30" s="36">
        <f>(AK30+AL30+AM30)*4</f>
        <v>3886596</v>
      </c>
      <c r="AO30" s="6">
        <f>AF30+AJ30+AN30</f>
        <v>11386134</v>
      </c>
      <c r="AP30" s="46"/>
      <c r="AQ30" s="38">
        <v>9918881</v>
      </c>
      <c r="AR30" s="31">
        <f t="shared" si="26"/>
        <v>0.8711368582171964</v>
      </c>
    </row>
    <row r="31" spans="1:44" s="19" customFormat="1" ht="23.25" customHeight="1">
      <c r="A31" s="56"/>
      <c r="B31" s="56"/>
      <c r="C31" s="14" t="s">
        <v>11</v>
      </c>
      <c r="D31" s="29">
        <f>SUM(D30:D30)</f>
        <v>79</v>
      </c>
      <c r="E31" s="29">
        <f>SUM(E30:E30)</f>
        <v>83</v>
      </c>
      <c r="F31" s="29">
        <f>SUM(F30:F30)</f>
        <v>0</v>
      </c>
      <c r="G31" s="29">
        <f t="shared" si="28"/>
        <v>162</v>
      </c>
      <c r="H31" s="29">
        <f>SUM(H30:H30)</f>
        <v>4</v>
      </c>
      <c r="I31" s="29">
        <f>SUM(I30:I30)</f>
        <v>5</v>
      </c>
      <c r="J31" s="29">
        <f>SUM(J30:J30)</f>
        <v>0</v>
      </c>
      <c r="K31" s="29">
        <f t="shared" si="29"/>
        <v>9</v>
      </c>
      <c r="L31" s="30">
        <f t="shared" si="22"/>
        <v>19.75</v>
      </c>
      <c r="M31" s="30">
        <f t="shared" si="23"/>
        <v>16.6</v>
      </c>
      <c r="N31" s="30">
        <f t="shared" si="24"/>
        <v>0</v>
      </c>
      <c r="O31" s="30">
        <f t="shared" si="25"/>
        <v>18</v>
      </c>
      <c r="P31" s="29">
        <f>SUM(P30:P30)</f>
        <v>0</v>
      </c>
      <c r="Q31" s="29">
        <f>SUM(Q30:Q30)</f>
        <v>0</v>
      </c>
      <c r="R31" s="29">
        <f>SUM(R30:R30)</f>
        <v>0</v>
      </c>
      <c r="S31" s="29">
        <f t="shared" si="21"/>
        <v>0</v>
      </c>
      <c r="T31" s="29" t="s">
        <v>23</v>
      </c>
      <c r="U31" s="29" t="s">
        <v>23</v>
      </c>
      <c r="V31" s="29" t="s">
        <v>23</v>
      </c>
      <c r="W31" s="29" t="s">
        <v>23</v>
      </c>
      <c r="X31" s="29" t="s">
        <v>23</v>
      </c>
      <c r="Y31" s="29" t="s">
        <v>23</v>
      </c>
      <c r="Z31" s="29" t="s">
        <v>23</v>
      </c>
      <c r="AA31" s="29" t="s">
        <v>23</v>
      </c>
      <c r="AB31" s="29" t="s">
        <v>23</v>
      </c>
      <c r="AC31" s="29">
        <f>SUM(AC30:AC30)</f>
        <v>376356</v>
      </c>
      <c r="AD31" s="29">
        <f>SUM(AD30:AD30)</f>
        <v>536595</v>
      </c>
      <c r="AE31" s="29">
        <f>SUM(AE30:AE30)</f>
        <v>0</v>
      </c>
      <c r="AF31" s="29">
        <f aca="true" t="shared" si="31" ref="AF31:AO31">SUM(AF30:AF30)</f>
        <v>2738853</v>
      </c>
      <c r="AG31" s="29">
        <f t="shared" si="31"/>
        <v>392551</v>
      </c>
      <c r="AH31" s="29">
        <f t="shared" si="31"/>
        <v>559586</v>
      </c>
      <c r="AI31" s="29">
        <f t="shared" si="31"/>
        <v>0</v>
      </c>
      <c r="AJ31" s="29">
        <f t="shared" si="31"/>
        <v>4760685</v>
      </c>
      <c r="AK31" s="29">
        <f t="shared" si="31"/>
        <v>400609</v>
      </c>
      <c r="AL31" s="29">
        <f t="shared" si="31"/>
        <v>571040</v>
      </c>
      <c r="AM31" s="29">
        <f t="shared" si="31"/>
        <v>0</v>
      </c>
      <c r="AN31" s="29">
        <f t="shared" si="31"/>
        <v>3886596</v>
      </c>
      <c r="AO31" s="29">
        <f t="shared" si="31"/>
        <v>11386134</v>
      </c>
      <c r="AP31" s="43">
        <f>AF31+AJ31+AN31</f>
        <v>11386134</v>
      </c>
      <c r="AQ31" s="44">
        <f>AQ30</f>
        <v>9918881</v>
      </c>
      <c r="AR31" s="31">
        <f t="shared" si="26"/>
        <v>0.8711368582171964</v>
      </c>
    </row>
    <row r="32" spans="1:44" s="3" customFormat="1" ht="17.25" customHeight="1">
      <c r="A32" s="56" t="s">
        <v>28</v>
      </c>
      <c r="B32" s="56" t="s">
        <v>27</v>
      </c>
      <c r="C32" s="32" t="s">
        <v>52</v>
      </c>
      <c r="D32" s="33">
        <v>62</v>
      </c>
      <c r="E32" s="33">
        <v>73</v>
      </c>
      <c r="F32" s="33"/>
      <c r="G32" s="6">
        <f t="shared" si="28"/>
        <v>135</v>
      </c>
      <c r="H32" s="6">
        <v>4</v>
      </c>
      <c r="I32" s="6">
        <v>5</v>
      </c>
      <c r="J32" s="6"/>
      <c r="K32" s="6">
        <f t="shared" si="29"/>
        <v>9</v>
      </c>
      <c r="L32" s="34">
        <f t="shared" si="22"/>
        <v>15.5</v>
      </c>
      <c r="M32" s="34">
        <f t="shared" si="23"/>
        <v>14.6</v>
      </c>
      <c r="N32" s="34">
        <f t="shared" si="24"/>
        <v>0</v>
      </c>
      <c r="O32" s="34">
        <f t="shared" si="25"/>
        <v>15</v>
      </c>
      <c r="P32" s="6">
        <v>0</v>
      </c>
      <c r="Q32" s="6">
        <v>0</v>
      </c>
      <c r="R32" s="6">
        <v>0</v>
      </c>
      <c r="S32" s="6">
        <f t="shared" si="21"/>
        <v>0</v>
      </c>
      <c r="T32" s="6">
        <v>5084</v>
      </c>
      <c r="U32" s="6">
        <v>6897</v>
      </c>
      <c r="V32" s="6">
        <v>7990</v>
      </c>
      <c r="W32" s="6">
        <v>5302</v>
      </c>
      <c r="X32" s="6">
        <v>7193</v>
      </c>
      <c r="Y32" s="6">
        <v>8333</v>
      </c>
      <c r="Z32" s="6">
        <v>5411</v>
      </c>
      <c r="AA32" s="6">
        <v>7340</v>
      </c>
      <c r="AB32" s="6">
        <v>8504</v>
      </c>
      <c r="AC32" s="35">
        <f>ROUND(((D32-P32)*T32+(P32*$T$7)),1)</f>
        <v>315208</v>
      </c>
      <c r="AD32" s="35">
        <f>ROUND(((E32-Q32)*U32+(Q32*$U$7)),1)</f>
        <v>503481</v>
      </c>
      <c r="AE32" s="35">
        <f>ROUND(((F32-R32)*V32+(R32*$V$7)),1)</f>
        <v>0</v>
      </c>
      <c r="AF32" s="36">
        <f>(AC32+AD32+AE32)*3</f>
        <v>2456067</v>
      </c>
      <c r="AG32" s="36">
        <f>ROUND(((D32-P32)*W32+(P32*$W$7)),1)</f>
        <v>328724</v>
      </c>
      <c r="AH32" s="36">
        <f>ROUND(((E32-Q32)*X32+(Q32*$X$7)),1)</f>
        <v>525089</v>
      </c>
      <c r="AI32" s="36">
        <f>ROUND(((F32-R32)*Y32+(R32*$Y$7)),1)</f>
        <v>0</v>
      </c>
      <c r="AJ32" s="36">
        <f>(AG32+AH32+AI32)*5</f>
        <v>4269065</v>
      </c>
      <c r="AK32" s="36">
        <f>ROUND(((D32-P32)*Z32+(P32*$Z$7)),1)</f>
        <v>335482</v>
      </c>
      <c r="AL32" s="36">
        <f>ROUND(((E32-Q32)*AA32+(Q32*$AA$7)),1)</f>
        <v>535820</v>
      </c>
      <c r="AM32" s="36">
        <f>ROUND(((F32-R32)*AB32+(R32*$AB$7)),1)</f>
        <v>0</v>
      </c>
      <c r="AN32" s="36">
        <f>(AK32+AL32+AM32)*4</f>
        <v>3485208</v>
      </c>
      <c r="AO32" s="6">
        <f>AF32+AJ32+AN32</f>
        <v>10210340</v>
      </c>
      <c r="AP32" s="37"/>
      <c r="AQ32" s="38">
        <v>11038120</v>
      </c>
      <c r="AR32" s="31">
        <f t="shared" si="26"/>
        <v>1.0810727164815275</v>
      </c>
    </row>
    <row r="33" spans="1:44" s="3" customFormat="1" ht="15.75" customHeight="1">
      <c r="A33" s="56"/>
      <c r="B33" s="56"/>
      <c r="C33" s="32" t="s">
        <v>15</v>
      </c>
      <c r="D33" s="33">
        <v>79</v>
      </c>
      <c r="E33" s="33">
        <v>82</v>
      </c>
      <c r="F33" s="33">
        <v>19</v>
      </c>
      <c r="G33" s="6">
        <f t="shared" si="28"/>
        <v>180</v>
      </c>
      <c r="H33" s="6">
        <v>4</v>
      </c>
      <c r="I33" s="6">
        <v>5</v>
      </c>
      <c r="J33" s="6">
        <v>2</v>
      </c>
      <c r="K33" s="6">
        <f t="shared" si="29"/>
        <v>11</v>
      </c>
      <c r="L33" s="34">
        <f t="shared" si="22"/>
        <v>19.75</v>
      </c>
      <c r="M33" s="34">
        <f t="shared" si="23"/>
        <v>16.4</v>
      </c>
      <c r="N33" s="34">
        <f t="shared" si="24"/>
        <v>9.5</v>
      </c>
      <c r="O33" s="34">
        <f t="shared" si="25"/>
        <v>16.363636363636363</v>
      </c>
      <c r="P33" s="6">
        <v>1</v>
      </c>
      <c r="Q33" s="6">
        <v>9</v>
      </c>
      <c r="R33" s="6">
        <v>1</v>
      </c>
      <c r="S33" s="6">
        <f t="shared" si="21"/>
        <v>11</v>
      </c>
      <c r="T33" s="6">
        <f aca="true" t="shared" si="32" ref="T33:AB33">T32</f>
        <v>5084</v>
      </c>
      <c r="U33" s="6">
        <f t="shared" si="32"/>
        <v>6897</v>
      </c>
      <c r="V33" s="6">
        <f t="shared" si="32"/>
        <v>7990</v>
      </c>
      <c r="W33" s="6">
        <f t="shared" si="32"/>
        <v>5302</v>
      </c>
      <c r="X33" s="6">
        <f t="shared" si="32"/>
        <v>7193</v>
      </c>
      <c r="Y33" s="6">
        <f t="shared" si="32"/>
        <v>8333</v>
      </c>
      <c r="Z33" s="6">
        <f t="shared" si="32"/>
        <v>5411</v>
      </c>
      <c r="AA33" s="6">
        <f t="shared" si="32"/>
        <v>7340</v>
      </c>
      <c r="AB33" s="6">
        <f t="shared" si="32"/>
        <v>8504</v>
      </c>
      <c r="AC33" s="35">
        <f>ROUND(((D33-P33)*T33+(P33*$T$7)),1)</f>
        <v>406086</v>
      </c>
      <c r="AD33" s="35">
        <f>ROUND(((E33-Q33)*U33+(Q33*$U$7)),1)</f>
        <v>607197</v>
      </c>
      <c r="AE33" s="35">
        <f>ROUND(((F33-R33)*V33+(R33*$V$7)),1)</f>
        <v>158620</v>
      </c>
      <c r="AF33" s="36">
        <f>(AC33+AD33+AE33)*3</f>
        <v>3515709</v>
      </c>
      <c r="AG33" s="36">
        <f>ROUND(((D33-P33)*W33+(P33*$W$7)),1)</f>
        <v>423499</v>
      </c>
      <c r="AH33" s="36">
        <f>ROUND(((E33-Q33)*X33+(Q33*$X$7)),1)</f>
        <v>633251</v>
      </c>
      <c r="AI33" s="36">
        <f>ROUND(((F33-R33)*Y33+(R33*$Y$7)),1)</f>
        <v>165429</v>
      </c>
      <c r="AJ33" s="36">
        <f>(AG33+AH33+AI33)*5</f>
        <v>6110895</v>
      </c>
      <c r="AK33" s="36">
        <f>ROUND(((D33-P33)*Z33+(P33*$Z$7)),1)</f>
        <v>432205</v>
      </c>
      <c r="AL33" s="36">
        <f>ROUND(((E33-Q33)*AA33+(Q33*$AA$7)),1)</f>
        <v>646205</v>
      </c>
      <c r="AM33" s="36">
        <f>ROUND(((F33-R33)*AB33+(R33*$AB$7)),1)</f>
        <v>168824</v>
      </c>
      <c r="AN33" s="36">
        <f>(AK33+AL33+AM33)*4</f>
        <v>4988936</v>
      </c>
      <c r="AO33" s="6">
        <f>AF33+AJ33+AN33</f>
        <v>14615540</v>
      </c>
      <c r="AP33" s="37"/>
      <c r="AQ33" s="38">
        <v>16114382</v>
      </c>
      <c r="AR33" s="31">
        <f t="shared" si="26"/>
        <v>1.1025512570866352</v>
      </c>
    </row>
    <row r="34" spans="1:44" s="19" customFormat="1" ht="15" customHeight="1">
      <c r="A34" s="56"/>
      <c r="B34" s="56"/>
      <c r="C34" s="14" t="s">
        <v>11</v>
      </c>
      <c r="D34" s="29">
        <f>SUM(D32:D33)</f>
        <v>141</v>
      </c>
      <c r="E34" s="29">
        <f>SUM(E32:E33)</f>
        <v>155</v>
      </c>
      <c r="F34" s="29">
        <f>SUM(F32:F33)</f>
        <v>19</v>
      </c>
      <c r="G34" s="29">
        <f t="shared" si="28"/>
        <v>315</v>
      </c>
      <c r="H34" s="29">
        <f>SUM(H32:H33)</f>
        <v>8</v>
      </c>
      <c r="I34" s="29">
        <f>SUM(I32:I33)</f>
        <v>10</v>
      </c>
      <c r="J34" s="29">
        <f>SUM(J32:J33)</f>
        <v>2</v>
      </c>
      <c r="K34" s="29">
        <f t="shared" si="29"/>
        <v>20</v>
      </c>
      <c r="L34" s="30">
        <f t="shared" si="22"/>
        <v>17.625</v>
      </c>
      <c r="M34" s="30">
        <f t="shared" si="23"/>
        <v>15.5</v>
      </c>
      <c r="N34" s="30">
        <f t="shared" si="24"/>
        <v>9.5</v>
      </c>
      <c r="O34" s="30">
        <f t="shared" si="25"/>
        <v>15.75</v>
      </c>
      <c r="P34" s="29">
        <f>SUM(P32:P33)</f>
        <v>1</v>
      </c>
      <c r="Q34" s="29">
        <f>SUM(Q32:Q33)</f>
        <v>9</v>
      </c>
      <c r="R34" s="29">
        <f>SUM(R32:R33)</f>
        <v>1</v>
      </c>
      <c r="S34" s="29">
        <f t="shared" si="21"/>
        <v>11</v>
      </c>
      <c r="T34" s="29" t="s">
        <v>23</v>
      </c>
      <c r="U34" s="29" t="s">
        <v>23</v>
      </c>
      <c r="V34" s="29" t="s">
        <v>23</v>
      </c>
      <c r="W34" s="29" t="s">
        <v>23</v>
      </c>
      <c r="X34" s="29" t="s">
        <v>23</v>
      </c>
      <c r="Y34" s="29" t="s">
        <v>23</v>
      </c>
      <c r="Z34" s="29" t="s">
        <v>23</v>
      </c>
      <c r="AA34" s="29" t="s">
        <v>23</v>
      </c>
      <c r="AB34" s="29" t="s">
        <v>23</v>
      </c>
      <c r="AC34" s="29">
        <f>SUM(AC32:AC33)</f>
        <v>721294</v>
      </c>
      <c r="AD34" s="29">
        <f>SUM(AD32:AD33)</f>
        <v>1110678</v>
      </c>
      <c r="AE34" s="29">
        <f>SUM(AE32:AE33)</f>
        <v>158620</v>
      </c>
      <c r="AF34" s="29">
        <f aca="true" t="shared" si="33" ref="AF34:AO34">SUM(AF32:AF33)</f>
        <v>5971776</v>
      </c>
      <c r="AG34" s="29">
        <f t="shared" si="33"/>
        <v>752223</v>
      </c>
      <c r="AH34" s="29">
        <f t="shared" si="33"/>
        <v>1158340</v>
      </c>
      <c r="AI34" s="29">
        <f t="shared" si="33"/>
        <v>165429</v>
      </c>
      <c r="AJ34" s="29">
        <f t="shared" si="33"/>
        <v>10379960</v>
      </c>
      <c r="AK34" s="29">
        <f t="shared" si="33"/>
        <v>767687</v>
      </c>
      <c r="AL34" s="29">
        <f t="shared" si="33"/>
        <v>1182025</v>
      </c>
      <c r="AM34" s="29">
        <f t="shared" si="33"/>
        <v>168824</v>
      </c>
      <c r="AN34" s="29">
        <f t="shared" si="33"/>
        <v>8474144</v>
      </c>
      <c r="AO34" s="29">
        <f t="shared" si="33"/>
        <v>24825880</v>
      </c>
      <c r="AP34" s="43">
        <f>AF34+AJ34+AN34</f>
        <v>24825880</v>
      </c>
      <c r="AQ34" s="44">
        <f>AQ32+AQ33</f>
        <v>27152502</v>
      </c>
      <c r="AR34" s="31">
        <f t="shared" si="26"/>
        <v>1.0937176043709227</v>
      </c>
    </row>
    <row r="35" spans="1:44" s="3" customFormat="1" ht="16.5" customHeight="1">
      <c r="A35" s="56" t="s">
        <v>28</v>
      </c>
      <c r="B35" s="56" t="s">
        <v>29</v>
      </c>
      <c r="C35" s="32" t="s">
        <v>53</v>
      </c>
      <c r="D35" s="33">
        <v>19</v>
      </c>
      <c r="E35" s="33"/>
      <c r="F35" s="33"/>
      <c r="G35" s="6">
        <f t="shared" si="28"/>
        <v>19</v>
      </c>
      <c r="H35" s="6">
        <v>2</v>
      </c>
      <c r="I35" s="6"/>
      <c r="J35" s="6"/>
      <c r="K35" s="6">
        <f t="shared" si="29"/>
        <v>2</v>
      </c>
      <c r="L35" s="34">
        <f t="shared" si="22"/>
        <v>9.5</v>
      </c>
      <c r="M35" s="34">
        <f t="shared" si="23"/>
        <v>0</v>
      </c>
      <c r="N35" s="34">
        <f t="shared" si="24"/>
        <v>0</v>
      </c>
      <c r="O35" s="34">
        <f t="shared" si="25"/>
        <v>9.5</v>
      </c>
      <c r="P35" s="6">
        <v>0</v>
      </c>
      <c r="Q35" s="6">
        <v>0</v>
      </c>
      <c r="R35" s="6">
        <v>0</v>
      </c>
      <c r="S35" s="6">
        <f>SUM(P35:R35)</f>
        <v>0</v>
      </c>
      <c r="T35" s="6">
        <v>10765</v>
      </c>
      <c r="U35" s="6">
        <v>14603</v>
      </c>
      <c r="V35" s="6">
        <v>16914</v>
      </c>
      <c r="W35" s="6">
        <v>11226</v>
      </c>
      <c r="X35" s="6">
        <v>15229</v>
      </c>
      <c r="Y35" s="6">
        <v>17639</v>
      </c>
      <c r="Z35" s="6">
        <v>11457</v>
      </c>
      <c r="AA35" s="6">
        <v>15542</v>
      </c>
      <c r="AB35" s="6">
        <v>18001</v>
      </c>
      <c r="AC35" s="35">
        <f>ROUND(((D35-P35)*T35+(P35*$T$7)),1)</f>
        <v>204535</v>
      </c>
      <c r="AD35" s="35">
        <f>ROUND(((E35-Q35)*U35+(Q35*$U$7)),1)</f>
        <v>0</v>
      </c>
      <c r="AE35" s="35">
        <f>ROUND(((F35-R35)*V35+(R35*$V$7)),1)</f>
        <v>0</v>
      </c>
      <c r="AF35" s="36">
        <f>(AC35+AD35+AE35)*3</f>
        <v>613605</v>
      </c>
      <c r="AG35" s="36">
        <f>ROUND(((D35-P35)*W35+(P35*$W$7)),1)</f>
        <v>213294</v>
      </c>
      <c r="AH35" s="36">
        <f>ROUND(((E35-Q35)*X35+(Q35*$X$7)),1)</f>
        <v>0</v>
      </c>
      <c r="AI35" s="36">
        <f>ROUND(((F35-R35)*Y35+(R35*$Y$7)),1)</f>
        <v>0</v>
      </c>
      <c r="AJ35" s="36">
        <f>(AG35+AH35+AI35)*5</f>
        <v>1066470</v>
      </c>
      <c r="AK35" s="36">
        <f>ROUND(((D35-P35)*Z35+(P35*$Z$7)),1)</f>
        <v>217683</v>
      </c>
      <c r="AL35" s="36">
        <f>ROUND(((E35-Q35)*AA35+(Q35*$AA$7)),1)</f>
        <v>0</v>
      </c>
      <c r="AM35" s="36">
        <f>ROUND(((F35-R35)*AB35+(R35*$AB$7)),1)</f>
        <v>0</v>
      </c>
      <c r="AN35" s="36">
        <f>(AK35+AL35+AM35)*4</f>
        <v>870732</v>
      </c>
      <c r="AO35" s="6">
        <f>AF35+AJ35+AN35</f>
        <v>2550807</v>
      </c>
      <c r="AP35" s="37"/>
      <c r="AQ35" s="38">
        <v>2776729</v>
      </c>
      <c r="AR35" s="31">
        <f t="shared" si="26"/>
        <v>1.0885688333143198</v>
      </c>
    </row>
    <row r="36" spans="1:44" s="3" customFormat="1" ht="15" customHeight="1">
      <c r="A36" s="56"/>
      <c r="B36" s="56"/>
      <c r="C36" s="32" t="s">
        <v>9</v>
      </c>
      <c r="D36" s="6">
        <v>29</v>
      </c>
      <c r="E36" s="6">
        <v>31</v>
      </c>
      <c r="F36" s="6"/>
      <c r="G36" s="6">
        <f t="shared" si="28"/>
        <v>60</v>
      </c>
      <c r="H36" s="6">
        <v>2</v>
      </c>
      <c r="I36" s="6">
        <v>3</v>
      </c>
      <c r="J36" s="6"/>
      <c r="K36" s="6">
        <f t="shared" si="29"/>
        <v>5</v>
      </c>
      <c r="L36" s="34">
        <f t="shared" si="22"/>
        <v>14.5</v>
      </c>
      <c r="M36" s="34">
        <f t="shared" si="23"/>
        <v>10.333333333333334</v>
      </c>
      <c r="N36" s="34">
        <f t="shared" si="24"/>
        <v>0</v>
      </c>
      <c r="O36" s="34">
        <f t="shared" si="25"/>
        <v>12</v>
      </c>
      <c r="P36" s="6"/>
      <c r="Q36" s="6">
        <v>2</v>
      </c>
      <c r="R36" s="6">
        <v>0</v>
      </c>
      <c r="S36" s="6">
        <f>SUM(P36:R36)</f>
        <v>2</v>
      </c>
      <c r="T36" s="6">
        <f>T35</f>
        <v>10765</v>
      </c>
      <c r="U36" s="6">
        <f>U35</f>
        <v>14603</v>
      </c>
      <c r="V36" s="6">
        <f>V35</f>
        <v>16914</v>
      </c>
      <c r="W36" s="6">
        <f aca="true" t="shared" si="34" ref="W36:AB36">W35</f>
        <v>11226</v>
      </c>
      <c r="X36" s="6">
        <f t="shared" si="34"/>
        <v>15229</v>
      </c>
      <c r="Y36" s="6">
        <f t="shared" si="34"/>
        <v>17639</v>
      </c>
      <c r="Z36" s="6">
        <f t="shared" si="34"/>
        <v>11457</v>
      </c>
      <c r="AA36" s="6">
        <f t="shared" si="34"/>
        <v>15542</v>
      </c>
      <c r="AB36" s="6">
        <f t="shared" si="34"/>
        <v>18001</v>
      </c>
      <c r="AC36" s="35">
        <f>ROUND(((D36-P36)*T36+(P36*$T$7)),1)</f>
        <v>312185</v>
      </c>
      <c r="AD36" s="35">
        <f>ROUND(((E36-Q36)*U36+(Q36*$U$7)),1)</f>
        <v>446535</v>
      </c>
      <c r="AE36" s="35">
        <f>ROUND(((F36-R36)*V36+(R36*$V$7)),1)</f>
        <v>0</v>
      </c>
      <c r="AF36" s="36">
        <f>(AC36+AD36+AE36)*3</f>
        <v>2276160</v>
      </c>
      <c r="AG36" s="36">
        <f>ROUND(((D36-P36)*W36+(P36*$W$7)),1)</f>
        <v>325554</v>
      </c>
      <c r="AH36" s="36">
        <f>ROUND(((E36-Q36)*X36+(Q36*$X$7)),1)</f>
        <v>465677</v>
      </c>
      <c r="AI36" s="36">
        <f>ROUND(((F36-R36)*Y36+(R36*$Y$7)),1)</f>
        <v>0</v>
      </c>
      <c r="AJ36" s="36">
        <f>(AG36+AH36+AI36)*5</f>
        <v>3956155</v>
      </c>
      <c r="AK36" s="36">
        <f>ROUND(((D36-P36)*Z36+(P36*$Z$7)),1)</f>
        <v>332253</v>
      </c>
      <c r="AL36" s="36">
        <f>ROUND(((E36-Q36)*AA36+(Q36*$AA$7)),1)</f>
        <v>475248</v>
      </c>
      <c r="AM36" s="36">
        <f>ROUND(((F36-R36)*AB36+(R36*$AB$7)),1)</f>
        <v>0</v>
      </c>
      <c r="AN36" s="36">
        <f>(AK36+AL36+AM36)*4</f>
        <v>3230004</v>
      </c>
      <c r="AO36" s="6">
        <f>AF36+AJ36+AN36</f>
        <v>9462319</v>
      </c>
      <c r="AP36" s="37"/>
      <c r="AQ36" s="38">
        <v>7188845</v>
      </c>
      <c r="AR36" s="31">
        <f t="shared" si="26"/>
        <v>0.7597339510536476</v>
      </c>
    </row>
    <row r="37" spans="1:44" s="3" customFormat="1" ht="12.75">
      <c r="A37" s="56"/>
      <c r="B37" s="56"/>
      <c r="C37" s="32" t="s">
        <v>10</v>
      </c>
      <c r="D37" s="6">
        <v>17</v>
      </c>
      <c r="E37" s="6">
        <v>22</v>
      </c>
      <c r="F37" s="6"/>
      <c r="G37" s="6">
        <f t="shared" si="28"/>
        <v>39</v>
      </c>
      <c r="H37" s="6">
        <v>2</v>
      </c>
      <c r="I37" s="6">
        <v>3</v>
      </c>
      <c r="J37" s="6"/>
      <c r="K37" s="6">
        <f t="shared" si="29"/>
        <v>5</v>
      </c>
      <c r="L37" s="34">
        <f t="shared" si="22"/>
        <v>8.5</v>
      </c>
      <c r="M37" s="34">
        <f t="shared" si="23"/>
        <v>7.333333333333333</v>
      </c>
      <c r="N37" s="34">
        <f t="shared" si="24"/>
        <v>0</v>
      </c>
      <c r="O37" s="34">
        <f t="shared" si="25"/>
        <v>7.8</v>
      </c>
      <c r="P37" s="6">
        <v>0</v>
      </c>
      <c r="Q37" s="6">
        <v>0</v>
      </c>
      <c r="R37" s="6">
        <v>0</v>
      </c>
      <c r="S37" s="6">
        <f>SUM(P37:R37)</f>
        <v>0</v>
      </c>
      <c r="T37" s="6">
        <f aca="true" t="shared" si="35" ref="T37:AB37">T35</f>
        <v>10765</v>
      </c>
      <c r="U37" s="6">
        <f t="shared" si="35"/>
        <v>14603</v>
      </c>
      <c r="V37" s="6">
        <f t="shared" si="35"/>
        <v>16914</v>
      </c>
      <c r="W37" s="6">
        <f t="shared" si="35"/>
        <v>11226</v>
      </c>
      <c r="X37" s="6">
        <f t="shared" si="35"/>
        <v>15229</v>
      </c>
      <c r="Y37" s="6">
        <f t="shared" si="35"/>
        <v>17639</v>
      </c>
      <c r="Z37" s="6">
        <f t="shared" si="35"/>
        <v>11457</v>
      </c>
      <c r="AA37" s="6">
        <f t="shared" si="35"/>
        <v>15542</v>
      </c>
      <c r="AB37" s="6">
        <f t="shared" si="35"/>
        <v>18001</v>
      </c>
      <c r="AC37" s="35">
        <f>ROUND(((D37-P37)*T37+(P37*$T$7)),1)</f>
        <v>183005</v>
      </c>
      <c r="AD37" s="35">
        <f>ROUND(((E37-Q37)*U37+(Q37*$U$7)),1)</f>
        <v>321266</v>
      </c>
      <c r="AE37" s="35">
        <f>ROUND(((F37-R37)*V37+(R37*$V$7)),1)</f>
        <v>0</v>
      </c>
      <c r="AF37" s="36">
        <f>(AC37+AD37+AE37)*3</f>
        <v>1512813</v>
      </c>
      <c r="AG37" s="36">
        <f>ROUND(((D37-P37)*W37+(P37*$W$7)),1)</f>
        <v>190842</v>
      </c>
      <c r="AH37" s="36">
        <f>ROUND(((E37-Q37)*X37+(Q37*$X$7)),1)</f>
        <v>335038</v>
      </c>
      <c r="AI37" s="36">
        <f>ROUND(((F37-R37)*Y37+(R37*$Y$7)),1)</f>
        <v>0</v>
      </c>
      <c r="AJ37" s="36">
        <f>(AG37+AH37+AI37)*5</f>
        <v>2629400</v>
      </c>
      <c r="AK37" s="36">
        <f>ROUND(((D37-P37)*Z37+(P37*$Z$7)),1)</f>
        <v>194769</v>
      </c>
      <c r="AL37" s="36">
        <f>ROUND(((E37-Q37)*AA37+(Q37*$AA$7)),1)</f>
        <v>341924</v>
      </c>
      <c r="AM37" s="36">
        <f>ROUND(((F37-R37)*AB37+(R37*$AB$7)),1)</f>
        <v>0</v>
      </c>
      <c r="AN37" s="36">
        <f>(AK37+AL37+AM37)*4</f>
        <v>2146772</v>
      </c>
      <c r="AO37" s="6">
        <f>AF37+AJ37+AN37</f>
        <v>6288985</v>
      </c>
      <c r="AP37" s="37"/>
      <c r="AQ37" s="38">
        <v>6193414</v>
      </c>
      <c r="AR37" s="31">
        <f t="shared" si="26"/>
        <v>0.984803430124257</v>
      </c>
    </row>
    <row r="38" spans="1:44" s="19" customFormat="1" ht="18" customHeight="1">
      <c r="A38" s="56"/>
      <c r="B38" s="56"/>
      <c r="C38" s="14" t="s">
        <v>11</v>
      </c>
      <c r="D38" s="29">
        <f>SUM(D35:D37)</f>
        <v>65</v>
      </c>
      <c r="E38" s="29">
        <f>SUM(E35:E37)</f>
        <v>53</v>
      </c>
      <c r="F38" s="29">
        <f>SUM(F35:F37)</f>
        <v>0</v>
      </c>
      <c r="G38" s="29">
        <f t="shared" si="28"/>
        <v>118</v>
      </c>
      <c r="H38" s="29">
        <f>SUM(H35:H37)</f>
        <v>6</v>
      </c>
      <c r="I38" s="29">
        <f>SUM(I35:I37)</f>
        <v>6</v>
      </c>
      <c r="J38" s="29">
        <f>SUM(J35:J37)</f>
        <v>0</v>
      </c>
      <c r="K38" s="29">
        <f t="shared" si="29"/>
        <v>12</v>
      </c>
      <c r="L38" s="30">
        <f t="shared" si="22"/>
        <v>10.833333333333334</v>
      </c>
      <c r="M38" s="30">
        <f t="shared" si="23"/>
        <v>8.833333333333334</v>
      </c>
      <c r="N38" s="30">
        <f t="shared" si="24"/>
        <v>0</v>
      </c>
      <c r="O38" s="30">
        <f t="shared" si="25"/>
        <v>9.833333333333334</v>
      </c>
      <c r="P38" s="29">
        <f>SUM(P35:P37)</f>
        <v>0</v>
      </c>
      <c r="Q38" s="29">
        <f>SUM(Q35:Q37)</f>
        <v>2</v>
      </c>
      <c r="R38" s="29">
        <f>SUM(R35:R37)</f>
        <v>0</v>
      </c>
      <c r="S38" s="29">
        <f>SUM(P38:R38)</f>
        <v>2</v>
      </c>
      <c r="T38" s="29" t="s">
        <v>23</v>
      </c>
      <c r="U38" s="29" t="s">
        <v>23</v>
      </c>
      <c r="V38" s="29" t="s">
        <v>23</v>
      </c>
      <c r="W38" s="29" t="s">
        <v>23</v>
      </c>
      <c r="X38" s="29" t="s">
        <v>23</v>
      </c>
      <c r="Y38" s="29" t="s">
        <v>23</v>
      </c>
      <c r="Z38" s="29" t="s">
        <v>23</v>
      </c>
      <c r="AA38" s="29" t="s">
        <v>23</v>
      </c>
      <c r="AB38" s="29" t="s">
        <v>23</v>
      </c>
      <c r="AC38" s="29">
        <f>SUM(AC35:AC37)</f>
        <v>699725</v>
      </c>
      <c r="AD38" s="29">
        <f>SUM(AD35:AD37)</f>
        <v>767801</v>
      </c>
      <c r="AE38" s="29">
        <f>SUM(AE35:AE37)</f>
        <v>0</v>
      </c>
      <c r="AF38" s="29">
        <f aca="true" t="shared" si="36" ref="AF38:AO38">SUM(AF35:AF37)</f>
        <v>4402578</v>
      </c>
      <c r="AG38" s="29">
        <f t="shared" si="36"/>
        <v>729690</v>
      </c>
      <c r="AH38" s="29">
        <f t="shared" si="36"/>
        <v>800715</v>
      </c>
      <c r="AI38" s="29">
        <f t="shared" si="36"/>
        <v>0</v>
      </c>
      <c r="AJ38" s="29">
        <f t="shared" si="36"/>
        <v>7652025</v>
      </c>
      <c r="AK38" s="29">
        <f t="shared" si="36"/>
        <v>744705</v>
      </c>
      <c r="AL38" s="29">
        <f t="shared" si="36"/>
        <v>817172</v>
      </c>
      <c r="AM38" s="29">
        <f t="shared" si="36"/>
        <v>0</v>
      </c>
      <c r="AN38" s="29">
        <f t="shared" si="36"/>
        <v>6247508</v>
      </c>
      <c r="AO38" s="29">
        <f t="shared" si="36"/>
        <v>18302111</v>
      </c>
      <c r="AP38" s="43">
        <f>AF38+AJ38+AN38</f>
        <v>18302111</v>
      </c>
      <c r="AQ38" s="44">
        <f>AQ35+AQ36+AQ37</f>
        <v>16158988</v>
      </c>
      <c r="AR38" s="31">
        <f t="shared" si="26"/>
        <v>0.882902961303207</v>
      </c>
    </row>
    <row r="39" spans="1:25" s="3" customFormat="1" ht="12.75">
      <c r="A39" s="15"/>
      <c r="B39" s="8"/>
      <c r="C39" s="8"/>
      <c r="D39" s="8"/>
      <c r="E39" s="8"/>
      <c r="F39" s="8"/>
      <c r="G39" s="8"/>
      <c r="J39" s="21"/>
      <c r="W39" s="22"/>
      <c r="X39" s="22"/>
      <c r="Y39" s="22"/>
    </row>
    <row r="40" spans="1:25" s="3" customFormat="1" ht="12.75">
      <c r="A40" s="15"/>
      <c r="B40" s="15"/>
      <c r="W40" s="22"/>
      <c r="X40" s="22"/>
      <c r="Y40" s="22"/>
    </row>
    <row r="41" spans="1:25" s="3" customFormat="1" ht="12.75">
      <c r="A41" s="15"/>
      <c r="B41" s="15"/>
      <c r="W41" s="23"/>
      <c r="X41" s="24"/>
      <c r="Y41" s="24"/>
    </row>
    <row r="42" spans="1:25" s="3" customFormat="1" ht="12.75">
      <c r="A42" s="15"/>
      <c r="B42" s="15"/>
      <c r="W42" s="23"/>
      <c r="X42" s="24"/>
      <c r="Y42" s="24"/>
    </row>
    <row r="43" spans="1:4" s="3" customFormat="1" ht="12.75">
      <c r="A43" s="25"/>
      <c r="B43" s="25"/>
      <c r="C43" s="1"/>
      <c r="D43" s="1"/>
    </row>
    <row r="44" spans="1:7" s="3" customFormat="1" ht="12.75">
      <c r="A44" s="22"/>
      <c r="B44" s="22"/>
      <c r="C44" s="22"/>
      <c r="D44" s="22"/>
      <c r="E44" s="22"/>
      <c r="F44" s="22"/>
      <c r="G44" s="22"/>
    </row>
    <row r="45" spans="1:8" s="3" customFormat="1" ht="12.75">
      <c r="A45" s="1"/>
      <c r="B45" s="1"/>
      <c r="C45" s="1"/>
      <c r="D45" s="1"/>
      <c r="E45" s="22"/>
      <c r="F45" s="1"/>
      <c r="G45" s="1"/>
      <c r="H45" s="1"/>
    </row>
    <row r="46" spans="1:7" s="3" customFormat="1" ht="12.75">
      <c r="A46" s="1"/>
      <c r="B46" s="1"/>
      <c r="C46" s="1"/>
      <c r="D46" s="1"/>
      <c r="E46" s="22"/>
      <c r="F46" s="1"/>
      <c r="G46" s="1"/>
    </row>
    <row r="47" spans="1:7" s="3" customFormat="1" ht="12.75">
      <c r="A47" s="1"/>
      <c r="B47" s="1"/>
      <c r="C47" s="1"/>
      <c r="D47" s="1"/>
      <c r="E47" s="22"/>
      <c r="F47" s="1"/>
      <c r="G47" s="1"/>
    </row>
    <row r="48" spans="1:7" s="3" customFormat="1" ht="12.75">
      <c r="A48" s="22"/>
      <c r="B48" s="22"/>
      <c r="C48" s="22"/>
      <c r="D48" s="22"/>
      <c r="E48" s="22"/>
      <c r="F48" s="22"/>
      <c r="G48" s="22"/>
    </row>
    <row r="49" spans="1:7" s="3" customFormat="1" ht="12.75">
      <c r="A49" s="25"/>
      <c r="B49" s="25"/>
      <c r="C49" s="1"/>
      <c r="D49" s="1"/>
      <c r="E49" s="26"/>
      <c r="F49" s="15"/>
      <c r="G49" s="15"/>
    </row>
    <row r="50" spans="1:2" s="3" customFormat="1" ht="12.75">
      <c r="A50" s="15"/>
      <c r="B50" s="15"/>
    </row>
    <row r="51" spans="1:2" s="3" customFormat="1" ht="12.75">
      <c r="A51" s="15"/>
      <c r="B51" s="15"/>
    </row>
    <row r="52" spans="1:2" s="3" customFormat="1" ht="12.75">
      <c r="A52" s="15"/>
      <c r="B52" s="15"/>
    </row>
    <row r="53" spans="1:2" s="3" customFormat="1" ht="12.75">
      <c r="A53" s="15"/>
      <c r="B53" s="15"/>
    </row>
    <row r="54" spans="1:2" s="3" customFormat="1" ht="12.75">
      <c r="A54" s="15"/>
      <c r="B54" s="15"/>
    </row>
    <row r="55" spans="1:2" s="3" customFormat="1" ht="12.75">
      <c r="A55" s="15"/>
      <c r="B55" s="15"/>
    </row>
    <row r="56" spans="1:2" s="3" customFormat="1" ht="12.75">
      <c r="A56" s="15"/>
      <c r="B56" s="15"/>
    </row>
    <row r="57" spans="1:2" s="3" customFormat="1" ht="12.75">
      <c r="A57" s="15"/>
      <c r="B57" s="15"/>
    </row>
    <row r="58" spans="1:2" s="3" customFormat="1" ht="12.75">
      <c r="A58" s="15"/>
      <c r="B58" s="15"/>
    </row>
    <row r="59" spans="1:2" s="3" customFormat="1" ht="12.75">
      <c r="A59" s="15"/>
      <c r="B59" s="15"/>
    </row>
    <row r="60" spans="1:2" s="3" customFormat="1" ht="12.75">
      <c r="A60" s="15"/>
      <c r="B60" s="15"/>
    </row>
    <row r="61" spans="1:2" s="3" customFormat="1" ht="12.75">
      <c r="A61" s="15"/>
      <c r="B61" s="15"/>
    </row>
    <row r="62" spans="1:2" s="3" customFormat="1" ht="12.75">
      <c r="A62" s="15"/>
      <c r="B62" s="15"/>
    </row>
    <row r="63" spans="1:2" s="3" customFormat="1" ht="12.75">
      <c r="A63" s="15"/>
      <c r="B63" s="15"/>
    </row>
    <row r="64" spans="1:2" s="3" customFormat="1" ht="12.75">
      <c r="A64" s="15"/>
      <c r="B64" s="15"/>
    </row>
    <row r="65" spans="1:2" s="3" customFormat="1" ht="12.75">
      <c r="A65" s="15"/>
      <c r="B65" s="15"/>
    </row>
    <row r="66" spans="1:2" s="3" customFormat="1" ht="12.75">
      <c r="A66" s="15"/>
      <c r="B66" s="15"/>
    </row>
    <row r="67" spans="1:2" s="3" customFormat="1" ht="12.75">
      <c r="A67" s="15"/>
      <c r="B67" s="15"/>
    </row>
    <row r="68" spans="1:2" s="3" customFormat="1" ht="12.75">
      <c r="A68" s="15"/>
      <c r="B68" s="15"/>
    </row>
    <row r="69" spans="1:2" s="3" customFormat="1" ht="12.75">
      <c r="A69" s="15"/>
      <c r="B69" s="15"/>
    </row>
    <row r="70" spans="1:2" s="3" customFormat="1" ht="12.75">
      <c r="A70" s="15"/>
      <c r="B70" s="15"/>
    </row>
    <row r="71" spans="1:2" s="3" customFormat="1" ht="12.75">
      <c r="A71" s="15"/>
      <c r="B71" s="15"/>
    </row>
    <row r="72" spans="1:2" s="3" customFormat="1" ht="12.75">
      <c r="A72" s="15"/>
      <c r="B72" s="15"/>
    </row>
    <row r="73" spans="1:2" s="3" customFormat="1" ht="12.75">
      <c r="A73" s="15"/>
      <c r="B73" s="15"/>
    </row>
    <row r="74" spans="1:2" s="3" customFormat="1" ht="12.75">
      <c r="A74" s="15"/>
      <c r="B74" s="15"/>
    </row>
    <row r="75" spans="1:2" s="3" customFormat="1" ht="12.75">
      <c r="A75" s="15"/>
      <c r="B75" s="15"/>
    </row>
    <row r="76" spans="1:2" s="3" customFormat="1" ht="12.75">
      <c r="A76" s="15"/>
      <c r="B76" s="15"/>
    </row>
    <row r="77" spans="1:2" s="3" customFormat="1" ht="12.75">
      <c r="A77" s="15"/>
      <c r="B77" s="15"/>
    </row>
    <row r="78" spans="1:2" s="3" customFormat="1" ht="12.75">
      <c r="A78" s="15"/>
      <c r="B78" s="15"/>
    </row>
    <row r="79" spans="1:2" s="3" customFormat="1" ht="12.75">
      <c r="A79" s="15"/>
      <c r="B79" s="15"/>
    </row>
    <row r="80" spans="1:2" s="3" customFormat="1" ht="12.75">
      <c r="A80" s="15"/>
      <c r="B80" s="15"/>
    </row>
    <row r="81" spans="1:2" s="3" customFormat="1" ht="12.75">
      <c r="A81" s="15"/>
      <c r="B81" s="15"/>
    </row>
    <row r="82" spans="1:2" s="3" customFormat="1" ht="12.75">
      <c r="A82" s="15"/>
      <c r="B82" s="15"/>
    </row>
    <row r="83" spans="1:2" s="3" customFormat="1" ht="12.75">
      <c r="A83" s="15"/>
      <c r="B83" s="15"/>
    </row>
    <row r="84" spans="1:2" s="3" customFormat="1" ht="12.75">
      <c r="A84" s="15"/>
      <c r="B84" s="15"/>
    </row>
    <row r="85" spans="1:2" s="3" customFormat="1" ht="12.75">
      <c r="A85" s="15"/>
      <c r="B85" s="15"/>
    </row>
    <row r="86" spans="1:2" s="3" customFormat="1" ht="12.75">
      <c r="A86" s="15"/>
      <c r="B86" s="15"/>
    </row>
    <row r="87" spans="1:2" s="3" customFormat="1" ht="12.75">
      <c r="A87" s="15"/>
      <c r="B87" s="15"/>
    </row>
    <row r="88" spans="1:2" s="3" customFormat="1" ht="12.75">
      <c r="A88" s="15"/>
      <c r="B88" s="15"/>
    </row>
    <row r="89" spans="1:2" s="3" customFormat="1" ht="12.75">
      <c r="A89" s="15"/>
      <c r="B89" s="15"/>
    </row>
    <row r="90" spans="1:2" s="3" customFormat="1" ht="12.75">
      <c r="A90" s="15"/>
      <c r="B90" s="15"/>
    </row>
    <row r="91" spans="1:2" s="3" customFormat="1" ht="12.75">
      <c r="A91" s="15"/>
      <c r="B91" s="15"/>
    </row>
    <row r="92" spans="1:2" s="3" customFormat="1" ht="12.75">
      <c r="A92" s="15"/>
      <c r="B92" s="15"/>
    </row>
    <row r="93" spans="1:2" s="3" customFormat="1" ht="12.75">
      <c r="A93" s="15"/>
      <c r="B93" s="15"/>
    </row>
    <row r="94" spans="1:2" s="3" customFormat="1" ht="12.75">
      <c r="A94" s="15"/>
      <c r="B94" s="15"/>
    </row>
    <row r="95" spans="1:2" s="3" customFormat="1" ht="12.75">
      <c r="A95" s="15"/>
      <c r="B95" s="15"/>
    </row>
    <row r="96" spans="1:2" s="3" customFormat="1" ht="12.75">
      <c r="A96" s="15"/>
      <c r="B96" s="15"/>
    </row>
    <row r="97" spans="1:2" s="3" customFormat="1" ht="12.75">
      <c r="A97" s="15"/>
      <c r="B97" s="15"/>
    </row>
    <row r="98" spans="1:2" s="3" customFormat="1" ht="12.75">
      <c r="A98" s="15"/>
      <c r="B98" s="15"/>
    </row>
    <row r="99" spans="1:2" s="3" customFormat="1" ht="12.75">
      <c r="A99" s="15"/>
      <c r="B99" s="15"/>
    </row>
    <row r="100" spans="1:2" s="3" customFormat="1" ht="12.75">
      <c r="A100" s="15"/>
      <c r="B100" s="15"/>
    </row>
    <row r="101" spans="1:2" s="3" customFormat="1" ht="12.75">
      <c r="A101" s="15"/>
      <c r="B101" s="15"/>
    </row>
    <row r="102" spans="1:2" s="3" customFormat="1" ht="12.75">
      <c r="A102" s="15"/>
      <c r="B102" s="15"/>
    </row>
    <row r="103" spans="1:2" s="3" customFormat="1" ht="12.75">
      <c r="A103" s="15"/>
      <c r="B103" s="15"/>
    </row>
    <row r="104" spans="1:2" s="3" customFormat="1" ht="12.75">
      <c r="A104" s="15"/>
      <c r="B104" s="15"/>
    </row>
    <row r="105" spans="1:2" s="3" customFormat="1" ht="12.75">
      <c r="A105" s="15"/>
      <c r="B105" s="15"/>
    </row>
    <row r="106" spans="1:2" s="3" customFormat="1" ht="12.75">
      <c r="A106" s="15"/>
      <c r="B106" s="15"/>
    </row>
    <row r="107" spans="1:2" s="3" customFormat="1" ht="12.75">
      <c r="A107" s="15"/>
      <c r="B107" s="15"/>
    </row>
    <row r="108" spans="1:2" s="3" customFormat="1" ht="12.75">
      <c r="A108" s="15"/>
      <c r="B108" s="15"/>
    </row>
    <row r="109" spans="1:2" s="3" customFormat="1" ht="12.75">
      <c r="A109" s="15"/>
      <c r="B109" s="15"/>
    </row>
    <row r="110" spans="1:2" s="3" customFormat="1" ht="12.75">
      <c r="A110" s="15"/>
      <c r="B110" s="15"/>
    </row>
    <row r="111" spans="1:2" s="3" customFormat="1" ht="12.75">
      <c r="A111" s="15"/>
      <c r="B111" s="15"/>
    </row>
    <row r="112" spans="1:2" s="3" customFormat="1" ht="12.75">
      <c r="A112" s="15"/>
      <c r="B112" s="15"/>
    </row>
    <row r="113" spans="1:2" s="3" customFormat="1" ht="12.75">
      <c r="A113" s="15"/>
      <c r="B113" s="15"/>
    </row>
    <row r="114" spans="1:2" s="3" customFormat="1" ht="12.75">
      <c r="A114" s="15"/>
      <c r="B114" s="15"/>
    </row>
  </sheetData>
  <sheetProtection/>
  <mergeCells count="39">
    <mergeCell ref="D4:F5"/>
    <mergeCell ref="G4:G6"/>
    <mergeCell ref="A35:A38"/>
    <mergeCell ref="B35:B38"/>
    <mergeCell ref="B28:B29"/>
    <mergeCell ref="A30:A31"/>
    <mergeCell ref="B30:B31"/>
    <mergeCell ref="A32:A34"/>
    <mergeCell ref="B32:B34"/>
    <mergeCell ref="AR4:AR6"/>
    <mergeCell ref="AN4:AN6"/>
    <mergeCell ref="AO4:AO6"/>
    <mergeCell ref="AQ4:AQ6"/>
    <mergeCell ref="P5:R5"/>
    <mergeCell ref="A7:C7"/>
    <mergeCell ref="H4:J5"/>
    <mergeCell ref="K4:K6"/>
    <mergeCell ref="L4:N5"/>
    <mergeCell ref="O4:O6"/>
    <mergeCell ref="AG4:AI5"/>
    <mergeCell ref="AK4:AM5"/>
    <mergeCell ref="AJ4:AJ6"/>
    <mergeCell ref="P4:R4"/>
    <mergeCell ref="S4:S6"/>
    <mergeCell ref="T4:V5"/>
    <mergeCell ref="W4:Y5"/>
    <mergeCell ref="Z4:AB5"/>
    <mergeCell ref="AC4:AE5"/>
    <mergeCell ref="AF4:AF6"/>
    <mergeCell ref="A4:A6"/>
    <mergeCell ref="B4:B6"/>
    <mergeCell ref="C4:C6"/>
    <mergeCell ref="A28:A29"/>
    <mergeCell ref="A16:A22"/>
    <mergeCell ref="B16:B22"/>
    <mergeCell ref="A23:A27"/>
    <mergeCell ref="B23:B27"/>
    <mergeCell ref="A8:A15"/>
    <mergeCell ref="B8:B15"/>
  </mergeCells>
  <printOptions/>
  <pageMargins left="0" right="0" top="0.5905511811023623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2014-05-07T14:06:26Z</cp:lastPrinted>
  <dcterms:created xsi:type="dcterms:W3CDTF">1996-10-08T23:32:33Z</dcterms:created>
  <dcterms:modified xsi:type="dcterms:W3CDTF">2014-06-02T13:36:56Z</dcterms:modified>
  <cp:category/>
  <cp:version/>
  <cp:contentType/>
  <cp:contentStatus/>
</cp:coreProperties>
</file>