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7" windowWidth="11357" windowHeight="5896" activeTab="0"/>
  </bookViews>
  <sheets>
    <sheet name="Иной межб трансф" sheetId="1" r:id="rId1"/>
  </sheets>
  <definedNames>
    <definedName name="_xlnm.Print_Area" localSheetId="0">'Иной межб трансф'!$A$2:$T$15</definedName>
  </definedNames>
  <calcPr fullCalcOnLoad="1"/>
</workbook>
</file>

<file path=xl/sharedStrings.xml><?xml version="1.0" encoding="utf-8"?>
<sst xmlns="http://schemas.openxmlformats.org/spreadsheetml/2006/main" count="42" uniqueCount="42">
  <si>
    <t>%</t>
  </si>
  <si>
    <t>ПБУ</t>
  </si>
  <si>
    <t>К жку     (жку)</t>
  </si>
  <si>
    <t>БО</t>
  </si>
  <si>
    <t>ИБР 2</t>
  </si>
  <si>
    <t>БО2</t>
  </si>
  <si>
    <t xml:space="preserve">НП + ОФФПП </t>
  </si>
  <si>
    <t xml:space="preserve">Итого доходы </t>
  </si>
  <si>
    <t>стоимость ЖКУ на чел 2009 г.</t>
  </si>
  <si>
    <t>Протяженность  дорог</t>
  </si>
  <si>
    <t>ИБР дор</t>
  </si>
  <si>
    <t>ИБР по ЖКХ</t>
  </si>
  <si>
    <t>ИБР  прочее</t>
  </si>
  <si>
    <t>Расчетная  бюджетная обеспеченность</t>
  </si>
  <si>
    <t>Индекс налогового потенциала</t>
  </si>
  <si>
    <t>6=    5/итого5</t>
  </si>
  <si>
    <t>7= ((4*6)/3)/(итого4/итого3)</t>
  </si>
  <si>
    <t>9=(8/3)/(итого8/итого3)</t>
  </si>
  <si>
    <t>численность  в пунктах с числ. Менее 500 чел.</t>
  </si>
  <si>
    <t>Коэффициент удорожания</t>
  </si>
  <si>
    <t>Доходы с дот</t>
  </si>
  <si>
    <t>ОФФП 2009</t>
  </si>
  <si>
    <t>РФФП 2009</t>
  </si>
  <si>
    <t>итог 2009</t>
  </si>
  <si>
    <t>Иной межб трансф</t>
  </si>
  <si>
    <t>БО 1</t>
  </si>
  <si>
    <t>Численность населения</t>
  </si>
  <si>
    <t>№      п/п</t>
  </si>
  <si>
    <t>Наименование муниципального образования</t>
  </si>
  <si>
    <t>Индекс бюджетных расходов</t>
  </si>
  <si>
    <t>5=4/3</t>
  </si>
  <si>
    <t>Недостаток средств для доведения БО до критерия выравнивания                                         (тыс. руб.)</t>
  </si>
  <si>
    <t>Бюджетная обеспеченность с учетом дотации</t>
  </si>
  <si>
    <t>Назиевское ГП</t>
  </si>
  <si>
    <t>Павловское ГП</t>
  </si>
  <si>
    <t>Шлиссельбургское ГП</t>
  </si>
  <si>
    <t>Путиловское СП</t>
  </si>
  <si>
    <t>Шумское СП</t>
  </si>
  <si>
    <t>Всего</t>
  </si>
  <si>
    <t xml:space="preserve"> Распределение  иных межбюджетных трасфертов бюджетам поселений на 2009 год</t>
  </si>
  <si>
    <t>Иные межбюджетные трансферты                                        (тыс. руб.)</t>
  </si>
  <si>
    <t>УТВЕРЖДЕНО                           Решением Совета депутатов МО Кировский район Ленинградской области                                              от "26" ноября 2008 г. №_______            (приложение 18)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</si>
</sst>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i/>
      <sz val="9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0" fillId="0" borderId="0" xfId="0" applyNumberFormat="1" applyAlignment="1">
      <alignment/>
    </xf>
    <xf numFmtId="1" fontId="5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/>
    </xf>
    <xf numFmtId="165" fontId="4" fillId="0" borderId="2" xfId="0" applyNumberFormat="1" applyFont="1" applyFill="1" applyBorder="1" applyAlignment="1">
      <alignment vertical="top" wrapText="1"/>
    </xf>
    <xf numFmtId="1" fontId="11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0" fillId="0" borderId="1" xfId="0" applyFill="1" applyBorder="1" applyAlignment="1">
      <alignment wrapText="1"/>
    </xf>
    <xf numFmtId="167" fontId="0" fillId="0" borderId="1" xfId="0" applyNumberFormat="1" applyBorder="1" applyAlignment="1">
      <alignment horizontal="left" indent="1"/>
    </xf>
    <xf numFmtId="167" fontId="6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1" fillId="0" borderId="1" xfId="15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&#1052;&#1086;&#1080;%20&#1076;&#1086;&#1082;&#1091;&#1084;&#1077;&#1085;&#1090;&#1099;/&#1082;0,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6"/>
  <sheetViews>
    <sheetView tabSelected="1" view="pageBreakPreview" zoomScale="95" zoomScaleSheetLayoutView="95" workbookViewId="0" topLeftCell="A1">
      <selection activeCell="R11" sqref="R11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11.875" style="0" hidden="1" customWidth="1"/>
    <col min="4" max="4" width="5.75390625" style="0" hidden="1" customWidth="1"/>
    <col min="5" max="5" width="6.875" style="0" hidden="1" customWidth="1"/>
    <col min="6" max="6" width="7.75390625" style="0" hidden="1" customWidth="1"/>
    <col min="7" max="7" width="8.875" style="0" hidden="1" customWidth="1"/>
    <col min="8" max="8" width="6.375" style="0" hidden="1" customWidth="1"/>
    <col min="9" max="9" width="8.625" style="0" hidden="1" customWidth="1"/>
    <col min="10" max="10" width="6.375" style="0" hidden="1" customWidth="1"/>
    <col min="11" max="11" width="13.00390625" style="0" hidden="1" customWidth="1"/>
    <col min="12" max="12" width="0.37109375" style="0" hidden="1" customWidth="1"/>
    <col min="13" max="13" width="10.25390625" style="0" hidden="1" customWidth="1"/>
    <col min="14" max="14" width="10.75390625" style="0" hidden="1" customWidth="1"/>
    <col min="15" max="15" width="0.12890625" style="0" hidden="1" customWidth="1"/>
    <col min="16" max="16" width="1.12109375" style="0" hidden="1" customWidth="1"/>
    <col min="17" max="17" width="13.375" style="0" hidden="1" customWidth="1"/>
    <col min="18" max="18" width="30.375" style="0" customWidth="1"/>
    <col min="19" max="19" width="8.875" style="0" hidden="1" customWidth="1"/>
    <col min="20" max="20" width="17.00390625" style="0" hidden="1" customWidth="1"/>
    <col min="21" max="21" width="6.625" style="0" hidden="1" customWidth="1"/>
    <col min="22" max="22" width="8.00390625" style="0" hidden="1" customWidth="1"/>
    <col min="23" max="23" width="7.875" style="0" hidden="1" customWidth="1"/>
    <col min="24" max="24" width="7.125" style="0" hidden="1" customWidth="1"/>
    <col min="25" max="25" width="8.00390625" style="0" hidden="1" customWidth="1"/>
    <col min="26" max="26" width="8.125" style="0" hidden="1" customWidth="1"/>
    <col min="27" max="27" width="6.375" style="0" hidden="1" customWidth="1"/>
    <col min="28" max="28" width="8.375" style="0" hidden="1" customWidth="1"/>
    <col min="29" max="32" width="0" style="0" hidden="1" customWidth="1"/>
  </cols>
  <sheetData>
    <row r="2" spans="2:18" ht="83.2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 t="s">
        <v>41</v>
      </c>
    </row>
    <row r="3" spans="2:20" ht="51" customHeight="1">
      <c r="B3" s="57" t="s">
        <v>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2:20" ht="12.7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6" spans="1:32" ht="128.25" customHeight="1">
      <c r="A6" s="47" t="s">
        <v>27</v>
      </c>
      <c r="B6" s="47" t="s">
        <v>28</v>
      </c>
      <c r="C6" s="48" t="s">
        <v>26</v>
      </c>
      <c r="D6" s="48" t="s">
        <v>1</v>
      </c>
      <c r="E6" s="48" t="s">
        <v>8</v>
      </c>
      <c r="F6" s="48" t="s">
        <v>2</v>
      </c>
      <c r="G6" s="17" t="s">
        <v>11</v>
      </c>
      <c r="H6" s="48" t="s">
        <v>9</v>
      </c>
      <c r="I6" s="17" t="s">
        <v>10</v>
      </c>
      <c r="J6" s="17" t="s">
        <v>12</v>
      </c>
      <c r="K6" s="49" t="s">
        <v>29</v>
      </c>
      <c r="L6" s="50" t="s">
        <v>6</v>
      </c>
      <c r="M6" s="49" t="s">
        <v>14</v>
      </c>
      <c r="N6" s="49" t="s">
        <v>13</v>
      </c>
      <c r="O6" s="49" t="s">
        <v>4</v>
      </c>
      <c r="P6" s="49" t="s">
        <v>5</v>
      </c>
      <c r="Q6" s="51" t="s">
        <v>31</v>
      </c>
      <c r="R6" s="52" t="s">
        <v>40</v>
      </c>
      <c r="S6" s="52" t="s">
        <v>7</v>
      </c>
      <c r="T6" s="48" t="s">
        <v>32</v>
      </c>
      <c r="U6" s="18" t="s">
        <v>18</v>
      </c>
      <c r="V6" s="24" t="s">
        <v>19</v>
      </c>
      <c r="W6" s="1">
        <v>2008</v>
      </c>
      <c r="X6" s="3" t="s">
        <v>21</v>
      </c>
      <c r="Y6" s="3" t="s">
        <v>22</v>
      </c>
      <c r="Z6" s="3" t="s">
        <v>23</v>
      </c>
      <c r="AA6" s="1" t="s">
        <v>0</v>
      </c>
      <c r="AB6" s="1"/>
      <c r="AC6" s="3" t="s">
        <v>24</v>
      </c>
      <c r="AD6" s="28" t="s">
        <v>20</v>
      </c>
      <c r="AE6" s="28" t="s">
        <v>25</v>
      </c>
      <c r="AF6" s="3" t="s">
        <v>3</v>
      </c>
    </row>
    <row r="7" spans="1:32" s="9" customFormat="1" ht="17.25" customHeight="1">
      <c r="A7" s="55">
        <v>1</v>
      </c>
      <c r="B7" s="22">
        <v>2</v>
      </c>
      <c r="C7" s="22">
        <v>3</v>
      </c>
      <c r="D7" s="22">
        <v>4</v>
      </c>
      <c r="E7" s="22">
        <v>5</v>
      </c>
      <c r="F7" s="22" t="s">
        <v>15</v>
      </c>
      <c r="G7" s="22" t="s">
        <v>16</v>
      </c>
      <c r="H7" s="22">
        <v>8</v>
      </c>
      <c r="I7" s="31" t="s">
        <v>17</v>
      </c>
      <c r="J7" s="22">
        <v>10</v>
      </c>
      <c r="K7" s="22">
        <v>3</v>
      </c>
      <c r="L7" s="22">
        <v>12</v>
      </c>
      <c r="M7" s="22">
        <v>4</v>
      </c>
      <c r="N7" s="22" t="s">
        <v>30</v>
      </c>
      <c r="O7" s="22"/>
      <c r="P7" s="22"/>
      <c r="Q7" s="22">
        <v>6</v>
      </c>
      <c r="R7" s="31">
        <v>3</v>
      </c>
      <c r="S7" s="31">
        <v>8</v>
      </c>
      <c r="T7" s="31">
        <v>8</v>
      </c>
      <c r="U7" s="23"/>
      <c r="V7" s="25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9" customFormat="1" ht="23.25" customHeight="1" hidden="1">
      <c r="A8" s="6"/>
      <c r="B8" s="7"/>
      <c r="C8" s="7"/>
      <c r="D8" s="7"/>
      <c r="E8" s="8"/>
      <c r="F8" s="7"/>
      <c r="G8" s="12">
        <v>0.37</v>
      </c>
      <c r="H8" s="13"/>
      <c r="I8" s="14">
        <v>0.097</v>
      </c>
      <c r="J8" s="15">
        <v>0.533</v>
      </c>
      <c r="K8" s="11"/>
      <c r="L8" s="11"/>
      <c r="M8" s="11"/>
      <c r="N8" s="11"/>
      <c r="O8" s="11"/>
      <c r="P8" s="11"/>
      <c r="Q8" s="30"/>
      <c r="R8" s="16"/>
      <c r="S8" s="10"/>
      <c r="T8" s="10"/>
      <c r="U8" s="19"/>
      <c r="V8" s="26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5">
      <c r="A9" s="1">
        <v>1</v>
      </c>
      <c r="B9" s="1" t="s">
        <v>33</v>
      </c>
      <c r="C9" s="32">
        <v>5.4</v>
      </c>
      <c r="D9" s="33">
        <v>4.17</v>
      </c>
      <c r="E9" s="34">
        <v>1222.7</v>
      </c>
      <c r="F9" s="35">
        <f>E9/E15</f>
        <v>1.0856863789735394</v>
      </c>
      <c r="G9" s="36">
        <f>((D9*F9)/C9)/(D15/C15)</f>
        <v>1.199598738987277</v>
      </c>
      <c r="H9" s="34">
        <v>81.1</v>
      </c>
      <c r="I9" s="40">
        <f>(H9/C9)/(H15/C15)</f>
        <v>2.3941285403050108</v>
      </c>
      <c r="J9" s="38">
        <v>1</v>
      </c>
      <c r="K9" s="37">
        <f>G9*G8+I9*I8+(J9*J8*V9)</f>
        <v>1.2255426787939958</v>
      </c>
      <c r="L9" s="38">
        <v>12666.8</v>
      </c>
      <c r="M9" s="37">
        <f>(L9/C9)/(L15/C15)</f>
        <v>0.9808027175244761</v>
      </c>
      <c r="N9" s="37">
        <f>M9/K9</f>
        <v>0.8003007439036249</v>
      </c>
      <c r="O9" s="37"/>
      <c r="P9" s="37"/>
      <c r="Q9" s="38">
        <f>R9</f>
        <v>270</v>
      </c>
      <c r="R9" s="56">
        <v>270</v>
      </c>
      <c r="S9" s="34">
        <f>L9+R9</f>
        <v>12936.8</v>
      </c>
      <c r="T9" s="39">
        <v>1.1075</v>
      </c>
      <c r="U9" s="20">
        <v>0.304</v>
      </c>
      <c r="V9" s="27">
        <f>(1+U9/C9)/(1+U15/94.8)</f>
        <v>1.030883071217856</v>
      </c>
      <c r="W9" s="1">
        <v>11524.6</v>
      </c>
      <c r="X9" s="1">
        <v>4556.8</v>
      </c>
      <c r="Y9" s="4">
        <f>R9</f>
        <v>270</v>
      </c>
      <c r="Z9" s="1">
        <f>X9+Y9</f>
        <v>4826.8</v>
      </c>
      <c r="AA9" s="5">
        <f>Z9/W9</f>
        <v>0.41882581608038455</v>
      </c>
      <c r="AB9" s="1">
        <f>Z9-W9</f>
        <v>-6697.8</v>
      </c>
      <c r="AC9" s="2">
        <v>240</v>
      </c>
      <c r="AD9" s="4">
        <f>L9+Y9+AC9</f>
        <v>13176.8</v>
      </c>
      <c r="AE9" s="4">
        <f>(L9+R9)/C9</f>
        <v>2395.7037037037035</v>
      </c>
      <c r="AF9" s="29">
        <f>AD9/C9</f>
        <v>2440.148148148148</v>
      </c>
    </row>
    <row r="10" spans="1:32" ht="15">
      <c r="A10" s="1">
        <v>2</v>
      </c>
      <c r="B10" s="1" t="s">
        <v>34</v>
      </c>
      <c r="C10" s="32">
        <v>3.8</v>
      </c>
      <c r="D10" s="33">
        <v>2.27</v>
      </c>
      <c r="E10" s="34">
        <v>947.7</v>
      </c>
      <c r="F10" s="35">
        <f>E10/E15</f>
        <v>0.8415023974427278</v>
      </c>
      <c r="G10" s="36">
        <f>((D10*F10)/C10)/(D15/C15)</f>
        <v>0.7192616987645791</v>
      </c>
      <c r="H10" s="34">
        <v>23.2</v>
      </c>
      <c r="I10" s="37">
        <f>(H10/C10)/(H15/C15)</f>
        <v>0.9732507739938081</v>
      </c>
      <c r="J10" s="38">
        <v>1</v>
      </c>
      <c r="K10" s="37">
        <f>G10*G8+I10*I8+(J10*J8*V10)</f>
        <v>0.9358749147666507</v>
      </c>
      <c r="L10" s="38">
        <v>12747</v>
      </c>
      <c r="M10" s="37">
        <f>(L10/C10)/(L15/C15)</f>
        <v>1.4025969691496938</v>
      </c>
      <c r="N10" s="37">
        <f>M10/K10</f>
        <v>1.4987013189678395</v>
      </c>
      <c r="O10" s="37"/>
      <c r="P10" s="37"/>
      <c r="Q10" s="38">
        <f>R10</f>
        <v>1700</v>
      </c>
      <c r="R10" s="56">
        <v>1700</v>
      </c>
      <c r="S10" s="34">
        <f>L10+R10</f>
        <v>14447</v>
      </c>
      <c r="T10" s="39">
        <v>1.3633</v>
      </c>
      <c r="U10" s="20">
        <v>0.403</v>
      </c>
      <c r="V10" s="27">
        <f>(1+U10/C10)/(1+U15/94.8)</f>
        <v>1.0794423286047974</v>
      </c>
      <c r="W10" s="1">
        <v>3276.5</v>
      </c>
      <c r="X10" s="1">
        <v>0</v>
      </c>
      <c r="Y10" s="4">
        <f>R10</f>
        <v>1700</v>
      </c>
      <c r="Z10" s="1">
        <f>X10+Y10</f>
        <v>1700</v>
      </c>
      <c r="AA10" s="5">
        <f>Z10/W10</f>
        <v>0.5188463299252251</v>
      </c>
      <c r="AB10" s="1">
        <f>Z10-W10</f>
        <v>-1576.5</v>
      </c>
      <c r="AC10" s="2">
        <v>1700</v>
      </c>
      <c r="AD10" s="4">
        <f>L10+Y10+AC10</f>
        <v>16147</v>
      </c>
      <c r="AE10" s="4">
        <f>(L10+R10)/C10</f>
        <v>3801.842105263158</v>
      </c>
      <c r="AF10" s="29">
        <f>AD10/C10</f>
        <v>4249.21052631579</v>
      </c>
    </row>
    <row r="11" spans="1:32" ht="15">
      <c r="A11" s="1">
        <v>3</v>
      </c>
      <c r="B11" s="1" t="s">
        <v>35</v>
      </c>
      <c r="C11" s="32">
        <v>12.6</v>
      </c>
      <c r="D11" s="33">
        <v>9.16</v>
      </c>
      <c r="E11" s="34">
        <v>887.7</v>
      </c>
      <c r="F11" s="35">
        <f>E11/E15</f>
        <v>0.7882258923814598</v>
      </c>
      <c r="G11" s="36">
        <f>((D11*F11)/C11)/(D15/C15)</f>
        <v>0.8199076558438682</v>
      </c>
      <c r="H11" s="34">
        <v>16.4</v>
      </c>
      <c r="I11" s="37">
        <f>(H11/C11)/(H15/C15)</f>
        <v>0.20748832866479922</v>
      </c>
      <c r="J11" s="38">
        <v>1</v>
      </c>
      <c r="K11" s="37">
        <f>G11*G8+I11*I8+(J11*J8*V11)</f>
        <v>0.8141773926478906</v>
      </c>
      <c r="L11" s="38">
        <v>28154.6</v>
      </c>
      <c r="M11" s="37">
        <f>(L11/C11)/(L15/C15)</f>
        <v>0.9343020965092532</v>
      </c>
      <c r="N11" s="37">
        <f>M11/K11</f>
        <v>1.1475411930447856</v>
      </c>
      <c r="O11" s="37"/>
      <c r="P11" s="37"/>
      <c r="Q11" s="38">
        <f>R11</f>
        <v>1020</v>
      </c>
      <c r="R11" s="56">
        <v>1020</v>
      </c>
      <c r="S11" s="34">
        <f>L11+R11</f>
        <v>29174.6</v>
      </c>
      <c r="T11" s="39">
        <v>1.1075</v>
      </c>
      <c r="U11" s="20">
        <v>0</v>
      </c>
      <c r="V11" s="27">
        <f>(1+U11/C11)/(1+U15/C15)</f>
        <v>0.9206101165200258</v>
      </c>
      <c r="W11" s="1">
        <v>7377.8</v>
      </c>
      <c r="X11" s="1">
        <v>4339.6</v>
      </c>
      <c r="Y11" s="4">
        <f>R11</f>
        <v>1020</v>
      </c>
      <c r="Z11" s="1">
        <f>X11+Y11</f>
        <v>5359.6</v>
      </c>
      <c r="AA11" s="5">
        <f>Z11/W11</f>
        <v>0.7264496191276533</v>
      </c>
      <c r="AB11" s="1">
        <f>Z11-W11</f>
        <v>-2018.1999999999998</v>
      </c>
      <c r="AC11" s="2">
        <v>1020</v>
      </c>
      <c r="AD11" s="4">
        <f>L11+Y11+AC11</f>
        <v>30194.6</v>
      </c>
      <c r="AE11" s="4">
        <f>(L11+R11)/C11</f>
        <v>2315.4444444444443</v>
      </c>
      <c r="AF11" s="29">
        <f>AD11/C11</f>
        <v>2396.3968253968255</v>
      </c>
    </row>
    <row r="12" spans="1:32" ht="15">
      <c r="A12" s="1">
        <v>4</v>
      </c>
      <c r="B12" s="1" t="s">
        <v>36</v>
      </c>
      <c r="C12" s="32">
        <v>2</v>
      </c>
      <c r="D12" s="33">
        <v>1.64</v>
      </c>
      <c r="E12" s="34">
        <v>927.3</v>
      </c>
      <c r="F12" s="35">
        <f>E12/E15</f>
        <v>0.8233883857218965</v>
      </c>
      <c r="G12" s="36">
        <f>((D12*F12)/C12)/(D15/C15)</f>
        <v>0.9660684639657859</v>
      </c>
      <c r="H12" s="34">
        <v>22.4</v>
      </c>
      <c r="I12" s="37">
        <f>(H12/C12)/(H15/C15)</f>
        <v>1.7854117647058823</v>
      </c>
      <c r="J12" s="38">
        <v>1</v>
      </c>
      <c r="K12" s="37">
        <f>G12*G8+I12*I8+(J12*J8*V12)</f>
        <v>1.1311742241702885</v>
      </c>
      <c r="L12" s="38">
        <v>4407.7</v>
      </c>
      <c r="M12" s="37">
        <f>(L12/C12)/(L15/C15)</f>
        <v>0.9214898137404958</v>
      </c>
      <c r="N12" s="37">
        <f>M12/K12</f>
        <v>0.8146311983164262</v>
      </c>
      <c r="O12" s="37"/>
      <c r="P12" s="37"/>
      <c r="Q12" s="38">
        <f>R12</f>
        <v>720</v>
      </c>
      <c r="R12" s="56">
        <v>720</v>
      </c>
      <c r="S12" s="34">
        <f>L12+R12</f>
        <v>5127.7</v>
      </c>
      <c r="T12" s="39">
        <v>1.1075</v>
      </c>
      <c r="U12" s="20">
        <v>0.309</v>
      </c>
      <c r="V12" s="27">
        <f>(1+U12/C12)/(1+U15/94.8)</f>
        <v>1.1267241113067112</v>
      </c>
      <c r="W12" s="1">
        <v>4093</v>
      </c>
      <c r="X12" s="1">
        <v>1139.7</v>
      </c>
      <c r="Y12" s="4">
        <f>R12</f>
        <v>720</v>
      </c>
      <c r="Z12" s="1">
        <f>X12+Y12</f>
        <v>1859.7</v>
      </c>
      <c r="AA12" s="5">
        <f>Z12/W12</f>
        <v>0.4543611043244564</v>
      </c>
      <c r="AB12" s="1">
        <f>Z12-W12</f>
        <v>-2233.3</v>
      </c>
      <c r="AC12" s="2">
        <v>720</v>
      </c>
      <c r="AD12" s="4">
        <f>L12+Y12+AC12</f>
        <v>5847.7</v>
      </c>
      <c r="AE12" s="4">
        <f>(L12+R12)/C12</f>
        <v>2563.85</v>
      </c>
      <c r="AF12" s="29">
        <f>AD12/C12</f>
        <v>2923.85</v>
      </c>
    </row>
    <row r="13" spans="1:32" ht="15">
      <c r="A13" s="1">
        <v>5</v>
      </c>
      <c r="B13" s="1" t="s">
        <v>37</v>
      </c>
      <c r="C13" s="32">
        <v>3.3</v>
      </c>
      <c r="D13" s="33">
        <v>1.7</v>
      </c>
      <c r="E13" s="34">
        <v>1129.2</v>
      </c>
      <c r="F13" s="35">
        <f>E13/E15</f>
        <v>1.0026638252530633</v>
      </c>
      <c r="G13" s="36">
        <f>((D13*F13)/C13)/(D15/C15)</f>
        <v>0.7390599089534515</v>
      </c>
      <c r="H13" s="34">
        <v>26.9</v>
      </c>
      <c r="I13" s="37">
        <f>(H13/C13)/(H15/C15)</f>
        <v>1.2994474153297684</v>
      </c>
      <c r="J13" s="38">
        <v>1</v>
      </c>
      <c r="K13" s="37">
        <f>G13*G8+I13*I8+(J13*J8*V13)</f>
        <v>1.1279035156843218</v>
      </c>
      <c r="L13" s="38">
        <v>6836.7</v>
      </c>
      <c r="M13" s="37">
        <f>(L13/C13)/(L15/C15)</f>
        <v>0.8662456966973977</v>
      </c>
      <c r="N13" s="37">
        <f>M13/K13</f>
        <v>0.768014005321926</v>
      </c>
      <c r="O13" s="37"/>
      <c r="P13" s="37"/>
      <c r="Q13" s="38">
        <f>R13</f>
        <v>2700</v>
      </c>
      <c r="R13" s="56">
        <v>2700</v>
      </c>
      <c r="S13" s="34">
        <f>L13+R13</f>
        <v>9536.7</v>
      </c>
      <c r="T13" s="39">
        <v>1.1075</v>
      </c>
      <c r="U13" s="20">
        <v>1.321</v>
      </c>
      <c r="V13" s="27">
        <f>(1+U13/3.3)/(1+U15/94.8)</f>
        <v>1.3666134147927904</v>
      </c>
      <c r="W13" s="4">
        <v>10853.8</v>
      </c>
      <c r="X13" s="1">
        <v>4339.6</v>
      </c>
      <c r="Y13" s="4">
        <f>R13</f>
        <v>2700</v>
      </c>
      <c r="Z13" s="1">
        <f>X13+Y13</f>
        <v>7039.6</v>
      </c>
      <c r="AA13" s="5">
        <f>Z13/W13</f>
        <v>0.6485839060974038</v>
      </c>
      <c r="AB13" s="1">
        <f>Z13-W13</f>
        <v>-3814.199999999999</v>
      </c>
      <c r="AC13" s="2">
        <v>2700</v>
      </c>
      <c r="AD13" s="4">
        <f>L13+Y13+AC13</f>
        <v>12236.7</v>
      </c>
      <c r="AE13" s="4">
        <f>(L13+R13)/C13</f>
        <v>2889.9090909090914</v>
      </c>
      <c r="AF13" s="29">
        <f>AD13/C13</f>
        <v>3708.0909090909095</v>
      </c>
    </row>
    <row r="14" spans="1:32" ht="15">
      <c r="A14" s="1"/>
      <c r="B14" s="3"/>
      <c r="C14" s="32"/>
      <c r="D14" s="33"/>
      <c r="E14" s="34"/>
      <c r="F14" s="41"/>
      <c r="G14" s="41"/>
      <c r="H14" s="42"/>
      <c r="I14" s="43"/>
      <c r="J14" s="38"/>
      <c r="K14" s="37"/>
      <c r="L14" s="38"/>
      <c r="M14" s="37"/>
      <c r="N14" s="37"/>
      <c r="O14" s="37"/>
      <c r="P14" s="37"/>
      <c r="Q14" s="38"/>
      <c r="R14" s="56"/>
      <c r="S14" s="32"/>
      <c r="T14" s="39"/>
      <c r="U14" s="20"/>
      <c r="V14" s="27"/>
      <c r="W14" s="1"/>
      <c r="X14" s="1"/>
      <c r="Y14" s="1"/>
      <c r="Z14" s="1"/>
      <c r="AA14" s="1"/>
      <c r="AB14" s="1"/>
      <c r="AC14" s="2"/>
      <c r="AD14" s="1"/>
      <c r="AE14" s="4"/>
      <c r="AF14" s="29"/>
    </row>
    <row r="15" spans="1:32" ht="15">
      <c r="A15" s="1"/>
      <c r="B15" s="2" t="s">
        <v>38</v>
      </c>
      <c r="C15" s="43">
        <f>SUM(C9:C14)</f>
        <v>27.099999999999998</v>
      </c>
      <c r="D15" s="44">
        <f>SUM(D9:D14)</f>
        <v>18.939999999999998</v>
      </c>
      <c r="E15" s="38">
        <v>1126.2</v>
      </c>
      <c r="F15" s="45">
        <v>1</v>
      </c>
      <c r="G15" s="46"/>
      <c r="H15" s="38">
        <f>SUM(H9:H14)</f>
        <v>170</v>
      </c>
      <c r="I15" s="37">
        <v>1</v>
      </c>
      <c r="J15" s="38">
        <v>1</v>
      </c>
      <c r="K15" s="37">
        <v>1</v>
      </c>
      <c r="L15" s="38">
        <f>SUM(L9:L14)</f>
        <v>64812.79999999999</v>
      </c>
      <c r="M15" s="37">
        <v>1</v>
      </c>
      <c r="N15" s="37">
        <v>1</v>
      </c>
      <c r="O15" s="37"/>
      <c r="P15" s="37"/>
      <c r="Q15" s="38">
        <f>R15</f>
        <v>6410</v>
      </c>
      <c r="R15" s="56">
        <f>SUM(R9:R14)</f>
        <v>6410</v>
      </c>
      <c r="S15" s="34">
        <f>SUM(S9:S14)</f>
        <v>71222.79999999999</v>
      </c>
      <c r="T15" s="39"/>
      <c r="U15" s="20">
        <f>SUM(U9:U14)</f>
        <v>2.3369999999999997</v>
      </c>
      <c r="V15" s="27">
        <v>1</v>
      </c>
      <c r="W15" s="1">
        <f>SUM(W9:W14)</f>
        <v>37125.7</v>
      </c>
      <c r="X15" s="1">
        <f>SUM(X9:X14)</f>
        <v>14375.700000000003</v>
      </c>
      <c r="Y15" s="1">
        <f>SUM(Y9:Y14)</f>
        <v>6410</v>
      </c>
      <c r="Z15" s="1">
        <f>SUM(Z9:Z14)</f>
        <v>20785.700000000004</v>
      </c>
      <c r="AA15" s="1"/>
      <c r="AB15" s="1">
        <f>SUM(AB9:AB14)</f>
        <v>-16339.999999999998</v>
      </c>
      <c r="AC15" s="2">
        <f>SUM(AC9:AC14)</f>
        <v>6380</v>
      </c>
      <c r="AD15" s="4">
        <f>SUM(AD9:AD14)</f>
        <v>77602.79999999999</v>
      </c>
      <c r="AE15" s="4">
        <f>(L15+R15)/C15</f>
        <v>2628.1476014760146</v>
      </c>
      <c r="AF15" s="29">
        <f>AD15/C15</f>
        <v>2863.571955719557</v>
      </c>
    </row>
    <row r="16" ht="12.75">
      <c r="R16" s="21"/>
    </row>
  </sheetData>
  <mergeCells count="1">
    <mergeCell ref="B3:T4"/>
  </mergeCells>
  <hyperlinks>
    <hyperlink ref="I9" r:id="rId1" display="../../Мои документы/к0,7"/>
  </hyperlinks>
  <printOptions/>
  <pageMargins left="1.5748031496062993" right="0" top="0.984251968503937" bottom="0.98425196850393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2008-11-27T15:10:24Z</cp:lastPrinted>
  <dcterms:created xsi:type="dcterms:W3CDTF">2005-11-06T09:35:16Z</dcterms:created>
  <dcterms:modified xsi:type="dcterms:W3CDTF">2008-11-27T15:14:19Z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