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2396" windowHeight="4908" activeTab="0"/>
  </bookViews>
  <sheets>
    <sheet name="бюд" sheetId="1" r:id="rId1"/>
  </sheets>
  <definedNames>
    <definedName name="_xlnm._FilterDatabase" localSheetId="0" hidden="1">'бюд'!$A$13:$G$422</definedName>
    <definedName name="_xlnm.Print_Titles" localSheetId="0">'бюд'!$13:$13</definedName>
    <definedName name="_xlnm.Print_Area" localSheetId="0">'бюд'!$A$1:$G$422</definedName>
  </definedNames>
  <calcPr fullCalcOnLoad="1"/>
</workbook>
</file>

<file path=xl/sharedStrings.xml><?xml version="1.0" encoding="utf-8"?>
<sst xmlns="http://schemas.openxmlformats.org/spreadsheetml/2006/main" count="1886" uniqueCount="468">
  <si>
    <t>092 03 44</t>
  </si>
  <si>
    <t>Расходы на оплату услуг по договору за размещение рекламы на главной странице сайта Леноблинформ</t>
  </si>
  <si>
    <t>Программа "Лето"</t>
  </si>
  <si>
    <t>(Приложение 9)</t>
  </si>
  <si>
    <t>классификации расходов бюджета на 2012 год</t>
  </si>
  <si>
    <t>Руководитель контрольно-счетной комиссии муниципального образования</t>
  </si>
  <si>
    <t>002 25 00</t>
  </si>
  <si>
    <t>002 04 20</t>
  </si>
  <si>
    <t>870</t>
  </si>
  <si>
    <t>Обеспечение выполнения функций казенными учреждениями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</si>
  <si>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</si>
  <si>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810</t>
  </si>
  <si>
    <t>540</t>
  </si>
  <si>
    <t>611</t>
  </si>
  <si>
    <t>795 03 00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</si>
  <si>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</si>
  <si>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Долгосрочная целевая программа "Дети Кировского района Ленинградской области" на 2011-2013 годы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</si>
  <si>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</si>
  <si>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</si>
  <si>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322</t>
  </si>
  <si>
    <t>Субсидии гражданам на приобретение жилья</t>
  </si>
  <si>
    <t>Долгосрочная целевая программа "Дети Кировского района Ленинградской области" на 2011 - 2013 годы</t>
  </si>
  <si>
    <t>Долгосрочная целевая программа "Формирование доступной среды жизнедеятельности для инвалидов" на 2011-2013 годы.</t>
  </si>
  <si>
    <t>795 06 00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</si>
  <si>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</si>
  <si>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</si>
  <si>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419</t>
  </si>
  <si>
    <t>720</t>
  </si>
  <si>
    <t>Обслуживание муниципального долга</t>
  </si>
  <si>
    <t>511</t>
  </si>
  <si>
    <t>Дотации на выравнивание бюджетной обеспеченности субъектов Российской Федерации и муниципальных образований</t>
  </si>
  <si>
    <t>Резервные средства</t>
  </si>
  <si>
    <t>Долгосрочная целевая программа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</si>
  <si>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795 44 00</t>
  </si>
  <si>
    <t>Мероприятия по оснащению приборами учета энергоресурсов  муниципальных дошкольных учреждений в рамках ДЦП</t>
  </si>
  <si>
    <t>795 44 01</t>
  </si>
  <si>
    <t>Долгосрочная целевая программа "Противопожарная безопасность учреждений культуры МО Кировский район Ленинградской области на 2011-2012 годы"</t>
  </si>
  <si>
    <t>Проектирование и монтаж охранно-пожарной сигнализации в учреждениях дополнительного образования (ДМХШ)  в рамках ДЦП "Противопожарная безопасность учреждений культуры МО Кировский район Ленинградской области на 2011-2012 годы"</t>
  </si>
  <si>
    <t>795 45 01</t>
  </si>
  <si>
    <t>795 45 00</t>
  </si>
  <si>
    <t>Долгосрочная целевая программа "Повышение безопасности дорожного движения в МО Кировский район Ленинградской области на 2011-2012 годы"</t>
  </si>
  <si>
    <t>795 43 00</t>
  </si>
  <si>
    <t>Проектирование и монтаж охранно-пожарной сигнализации в учреждениях культуры (МУК "ЦМБ")  в рамках ДЦП "Противопожарная безопасность учреждений культуры МО Кировский район Ленинградской области на 2011-2012 годы"</t>
  </si>
  <si>
    <t>795 45 02</t>
  </si>
  <si>
    <t xml:space="preserve">0800 </t>
  </si>
  <si>
    <t>Центры спортивной подготовки (сборные команды)</t>
  </si>
  <si>
    <t>482 00 00</t>
  </si>
  <si>
    <t>482 99 00</t>
  </si>
  <si>
    <t>000</t>
  </si>
  <si>
    <t>Содержание и обслуживание объектов имущества казны муниципального образования</t>
  </si>
  <si>
    <t>090 02 01</t>
  </si>
  <si>
    <t>Организация и ведение реестра муниципальной собственности</t>
  </si>
  <si>
    <t>090 02 02</t>
  </si>
  <si>
    <t>795 47 00</t>
  </si>
  <si>
    <t>Долгосрочная целевая программа "Благоустройство территорий образовательных учреждений МО Кировский район Ленинградской области на 2011-2013 годы"</t>
  </si>
  <si>
    <t>795 48 00</t>
  </si>
  <si>
    <t>Долгосрочная целевая программа "Безопасность образовательных учреждений МО Кировский район Ленинградской области на 2011-2012 годы"</t>
  </si>
  <si>
    <t>Долгосрочная целевая программа "Профилактика правонарушений на территории муниципального образования Кировский муниципальный район Ленинградской области на 2011-2013 г.г."</t>
  </si>
  <si>
    <t>1300</t>
  </si>
  <si>
    <t>Обслуживание внутреннего государственного и муниципального долга</t>
  </si>
  <si>
    <t>1301</t>
  </si>
  <si>
    <t>0113</t>
  </si>
  <si>
    <t xml:space="preserve">Другие вопросы в области культуры и кинематографии </t>
  </si>
  <si>
    <t>Культура и кинематография</t>
  </si>
  <si>
    <t xml:space="preserve">Мероприятия в сфере культуры, кинематографии </t>
  </si>
  <si>
    <t xml:space="preserve">Государственная поддержка в сфере культуры, кинематографии </t>
  </si>
  <si>
    <t>Средства массовой информации</t>
  </si>
  <si>
    <t>1200</t>
  </si>
  <si>
    <t>1201</t>
  </si>
  <si>
    <t>1202</t>
  </si>
  <si>
    <t>1400</t>
  </si>
  <si>
    <t>1401</t>
  </si>
  <si>
    <t>Межбюджетные трансферты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</si>
  <si>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</si>
  <si>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Физическая культура</t>
  </si>
  <si>
    <t>1101</t>
  </si>
  <si>
    <t>Субсидии организациям местного радиовещания</t>
  </si>
  <si>
    <t>0501</t>
  </si>
  <si>
    <t>Жилищное хозяйство</t>
  </si>
  <si>
    <t>949</t>
  </si>
  <si>
    <t>Прочие межбюджетные трансферты бюджетам поселений из бюджета муниципального района</t>
  </si>
  <si>
    <t>521 03 01</t>
  </si>
  <si>
    <t>521 03 00</t>
  </si>
  <si>
    <t>Иные межбюджетные трансферты бюджетам бюджетной системы</t>
  </si>
  <si>
    <t>521 00 00</t>
  </si>
  <si>
    <t>Межбюджетные трансферты</t>
  </si>
  <si>
    <t>505 37 12</t>
  </si>
  <si>
    <t>Расходы на возмещение затрат по обеспечению равной доступности услуг общественного транспорта на территории ЛО для отдельных категорий граждан</t>
  </si>
  <si>
    <t xml:space="preserve">Расходы на прочие мероприятия в области культуры </t>
  </si>
  <si>
    <t>092 03 41</t>
  </si>
  <si>
    <t>Информирование жителей  в СМИ о развитии муниципального образования</t>
  </si>
  <si>
    <t>002 04 17</t>
  </si>
  <si>
    <t>Долгосрочная целевая программа "Развитие образования МО "Кировский район Ленинградской области" на 2011-2015 годы"</t>
  </si>
  <si>
    <t>Программа "Развитие образования МО "Кировский район Ленинградской области" на 2011-2015 год"</t>
  </si>
  <si>
    <t>092 03 05</t>
  </si>
  <si>
    <t>Исполнение судебных актов, вступивших в законную силу, по искам к муниципальному образованию</t>
  </si>
  <si>
    <t>Долгосрочная целевая программа "Демографическое развитие Кировского района Ленинградской области на 2011 - 2012 годы"</t>
  </si>
  <si>
    <t>795 05 00</t>
  </si>
  <si>
    <t>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</si>
  <si>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1204</t>
  </si>
  <si>
    <t>Другие вопросы в области средств массовой информации</t>
  </si>
  <si>
    <t>795 41 00</t>
  </si>
  <si>
    <t xml:space="preserve">Долгосрочная целевая программа "Поддержка граждан, нуждающихся в улучшении жилищных условий, в том числе молодежи на 2010 -2012 годы"  </t>
  </si>
  <si>
    <t>решением совета депутатов</t>
  </si>
  <si>
    <t>795 42 00</t>
  </si>
  <si>
    <t>Долгосрочная целевая программа "Сохранение и восстановление плодородия почв земель сельскохозяйственного назначения и агроландшафтов Кировского района Ленинградской области на 2010-2012 годы"</t>
  </si>
  <si>
    <t>Наименование</t>
  </si>
  <si>
    <t>0100</t>
  </si>
  <si>
    <t/>
  </si>
  <si>
    <t>Общегосударственные вопросы</t>
  </si>
  <si>
    <t>0102</t>
  </si>
  <si>
    <t>0103</t>
  </si>
  <si>
    <t>005</t>
  </si>
  <si>
    <t>Центральный аппарат</t>
  </si>
  <si>
    <t>0104</t>
  </si>
  <si>
    <t>0106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</si>
  <si>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</si>
  <si>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</si>
  <si>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</si>
  <si>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</si>
  <si>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</si>
  <si>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</si>
  <si>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</si>
  <si>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</si>
  <si>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</si>
  <si>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</si>
  <si>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</si>
  <si>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</si>
  <si>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</si>
  <si>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Мероприятия по предупреждению и ликвидации последствий чрезвычайных ситуаций и стихийных бедствий</t>
  </si>
  <si>
    <t>0400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</si>
  <si>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</si>
  <si>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</si>
  <si>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</si>
  <si>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</si>
  <si>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</si>
  <si>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</si>
  <si>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</si>
  <si>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</si>
  <si>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</si>
  <si>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</si>
  <si>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</si>
  <si>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</si>
  <si>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Детские дошкольные учреждения</t>
  </si>
  <si>
    <t>0702</t>
  </si>
  <si>
    <t>Общее образование</t>
  </si>
  <si>
    <t>Школы-детские сады, школы начальные, неполные средние и средние</t>
  </si>
  <si>
    <t>Вечерние и заочные средние образовательные школы</t>
  </si>
  <si>
    <t>Учреждения по внешкольной работе с детьми</t>
  </si>
  <si>
    <t>Детские музыкальные , художественные школы и школы искусств</t>
  </si>
  <si>
    <t>0707</t>
  </si>
  <si>
    <t>Молодежная политика и оздоровление детей</t>
  </si>
  <si>
    <t>Организационно-воспитательная работа с молодежью</t>
  </si>
  <si>
    <t>0709</t>
  </si>
  <si>
    <t>Другие вопросы в области образования</t>
  </si>
  <si>
    <t>Учреждения, обеспечивающие предоставление услуг в сфере образования</t>
  </si>
  <si>
    <t>0800</t>
  </si>
  <si>
    <t>0801</t>
  </si>
  <si>
    <t>Культура</t>
  </si>
  <si>
    <t>Библиотеки</t>
  </si>
  <si>
    <t>Телевидение и радиовещание</t>
  </si>
  <si>
    <t>0804</t>
  </si>
  <si>
    <t>Периодическая печать и издательства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</si>
  <si>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</si>
  <si>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</si>
  <si>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</si>
  <si>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</si>
  <si>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</si>
  <si>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</si>
  <si>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Учреждения социального обслуживания населения</t>
  </si>
  <si>
    <t>1003</t>
  </si>
  <si>
    <t>Социальное обеспечение населения</t>
  </si>
  <si>
    <t>1004</t>
  </si>
  <si>
    <t>1006</t>
  </si>
  <si>
    <t>Другие вопросы в области социальной политики</t>
  </si>
  <si>
    <t>1100</t>
  </si>
  <si>
    <t>ВСЕГО</t>
  </si>
  <si>
    <t>Учреждения по обеспечению хозяйственного обслуживания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</si>
  <si>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</si>
  <si>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</si>
  <si>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Целевые программы муниципальных образований</t>
  </si>
  <si>
    <t>Проведение мероприятий для детей и молодежи</t>
  </si>
  <si>
    <t>Расходы на оплату публикаций в средствах массовой информации официальных материалов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</si>
  <si>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</si>
  <si>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</si>
  <si>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0405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</si>
  <si>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</si>
  <si>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</si>
  <si>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Глава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</si>
  <si>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</si>
  <si>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Оплата жилищно-коммунальных услуг отдельным категориям граждан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</si>
  <si>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</si>
  <si>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</si>
  <si>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</si>
  <si>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</si>
  <si>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</si>
  <si>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</si>
  <si>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</si>
  <si>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500</t>
  </si>
  <si>
    <t>Выполнение функций органами местного самоуправления</t>
  </si>
  <si>
    <t>002 04 00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</si>
  <si>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</si>
  <si>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002 08 00</t>
  </si>
  <si>
    <t>Распределение бюджетных ассигнований</t>
  </si>
  <si>
    <t>по разделам и подразделам, целевым статьям и видам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</si>
  <si>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</si>
  <si>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</si>
  <si>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065 00 00</t>
  </si>
  <si>
    <t>065 03 00</t>
  </si>
  <si>
    <t>070 00 00</t>
  </si>
  <si>
    <t>Резервные фонды местных администраций</t>
  </si>
  <si>
    <t>070 05 00</t>
  </si>
  <si>
    <t>002 99 00</t>
  </si>
  <si>
    <t>001</t>
  </si>
  <si>
    <t>090 02 00</t>
  </si>
  <si>
    <t>090 00 00</t>
  </si>
  <si>
    <t>092 00 00</t>
  </si>
  <si>
    <t>092 03 00</t>
  </si>
  <si>
    <t>092 03 02</t>
  </si>
  <si>
    <t>Уплата государственной пошлины по судебным делам</t>
  </si>
  <si>
    <t>092 03 03</t>
  </si>
  <si>
    <t>092 03 06</t>
  </si>
  <si>
    <t>093 00 00</t>
  </si>
  <si>
    <t>795 00 00</t>
  </si>
  <si>
    <t xml:space="preserve">Государственная регистрация актов гражданского состояния </t>
  </si>
  <si>
    <t>001 38 00</t>
  </si>
  <si>
    <t xml:space="preserve">Руководство и управление в сфере установленных функций </t>
  </si>
  <si>
    <t>001 00 00</t>
  </si>
  <si>
    <t>795 07 00</t>
  </si>
  <si>
    <t>218 00 00</t>
  </si>
  <si>
    <t>218 01 00</t>
  </si>
  <si>
    <t>0412</t>
  </si>
  <si>
    <t>340 00 00</t>
  </si>
  <si>
    <t>340 03 00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</si>
  <si>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</si>
  <si>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</si>
  <si>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</t>
  </si>
  <si>
    <t>003</t>
  </si>
  <si>
    <t>420 00 00</t>
  </si>
  <si>
    <t>420 99 00</t>
  </si>
  <si>
    <t>Обеспечение деятельности подведомственных учреждений в части проведения капитального ремонта</t>
  </si>
  <si>
    <t>421 00 00</t>
  </si>
  <si>
    <t>421 98 00</t>
  </si>
  <si>
    <t>421 99 00</t>
  </si>
  <si>
    <t>421 99 01</t>
  </si>
  <si>
    <t>421 99 02</t>
  </si>
  <si>
    <t>520 00 00</t>
  </si>
  <si>
    <t>423 00 00</t>
  </si>
  <si>
    <t>423 99 00</t>
  </si>
  <si>
    <t>423 99 01</t>
  </si>
  <si>
    <t>520 09 00</t>
  </si>
  <si>
    <t>431 00 00</t>
  </si>
  <si>
    <t>431 01 00</t>
  </si>
  <si>
    <t>435 00 00</t>
  </si>
  <si>
    <t>435 99 00</t>
  </si>
  <si>
    <t>795 24 00</t>
  </si>
  <si>
    <t>442 00 00</t>
  </si>
  <si>
    <t>442 99 00</t>
  </si>
  <si>
    <t>450 00 00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</si>
  <si>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</si>
  <si>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</si>
  <si>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</si>
  <si>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</si>
  <si>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Периодические издания,  учрежденные органами  законодательной и исполнительной власти</t>
  </si>
  <si>
    <t>457 00 00</t>
  </si>
  <si>
    <t>Физическая культура и спорт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</si>
  <si>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</si>
  <si>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</si>
  <si>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</si>
  <si>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</si>
  <si>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</si>
  <si>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Социальная помощь</t>
  </si>
  <si>
    <t>505 00 00</t>
  </si>
  <si>
    <t>Закон Российской Федерации от 9 июня 1993 года № 5142-I "О донорстве крови и ее компонентов"</t>
  </si>
  <si>
    <t>505 29 00</t>
  </si>
  <si>
    <t>Обеспечение мер социальной поддержки для лиц, награжденных знаком «Почетный донор СССР» ,  «Почетный донор России»</t>
  </si>
  <si>
    <t>505 29 01</t>
  </si>
  <si>
    <t xml:space="preserve">Ежемесячное пособие на ребенка </t>
  </si>
  <si>
    <t>505 46 00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</si>
  <si>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</si>
  <si>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505 46 01</t>
  </si>
  <si>
    <t>Предоставление гражданам субсидий на оплату жилого помещения  и коммунальных услуг</t>
  </si>
  <si>
    <t>505 48 00</t>
  </si>
  <si>
    <t>Охрана семьи и детства</t>
  </si>
  <si>
    <t>520 13 00</t>
  </si>
  <si>
    <t>520 13 11</t>
  </si>
  <si>
    <t>Оплата труда приемного родителя</t>
  </si>
  <si>
    <t>520 13 12</t>
  </si>
  <si>
    <t>795 02 00</t>
  </si>
  <si>
    <t>Предоставление государственной социальной помощи в форме единовременной денежной выплаты или натуральной помощи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</si>
  <si>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</si>
  <si>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многодетным семьям по оплате жилья и коммунальных услуг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</si>
  <si>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</si>
  <si>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</si>
  <si>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многодетным семьям по предоставлению ежегодной денежной выплаты</t>
  </si>
  <si>
    <t>Меры социальной поддержки многодетным семьям по предоставлению льготного проезда детям</t>
  </si>
  <si>
    <t>423 99 02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</si>
  <si>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</si>
  <si>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</si>
  <si>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Обеспечение деятельности подведомственных учреждений без капитального ремонта и кредиторской задолженности прошлых лет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</si>
  <si>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</si>
  <si>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</si>
  <si>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</si>
  <si>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ребенка в семье опекуна и приемной семье, а также на оплата труда приемного родителя</t>
  </si>
  <si>
    <t>Выравнивание бюджетной обеспеченности</t>
  </si>
  <si>
    <t>516 00 00</t>
  </si>
  <si>
    <t xml:space="preserve">Выравнивание бюджетной обеспеченности поселений из районного фонда финансовой поддержки </t>
  </si>
  <si>
    <t>516 01 30</t>
  </si>
  <si>
    <t>Подпрограмма "Старшее поколение"</t>
  </si>
  <si>
    <t>Подпрограмма "Инвалиды"</t>
  </si>
  <si>
    <t>795 02 01</t>
  </si>
  <si>
    <t>795 02 02</t>
  </si>
  <si>
    <t>Оказание других видов социальной помощи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</si>
  <si>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</si>
  <si>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</si>
  <si>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</si>
  <si>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</si>
  <si>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Рз</t>
  </si>
  <si>
    <t>ПР</t>
  </si>
  <si>
    <t>ЦСР</t>
  </si>
  <si>
    <t>ВР</t>
  </si>
  <si>
    <t>Сумма (тысяч рублей)</t>
  </si>
  <si>
    <t>Питание обучающихся в общеобразовательных учреждениях, расположенных на территории Ленинградской области</t>
  </si>
  <si>
    <t>505 46 02</t>
  </si>
  <si>
    <t xml:space="preserve">Оплата жилья и коммунальных услуг детям-сиротам и детям, оставшимся без попечения родителей </t>
  </si>
  <si>
    <t>505 37 00</t>
  </si>
  <si>
    <t>505 37 02</t>
  </si>
  <si>
    <t>Меры социальной поддержки  сельским специалистам по оплате жилья и коммунальных услуг</t>
  </si>
  <si>
    <t>450 85 00</t>
  </si>
  <si>
    <t>450 85 02</t>
  </si>
  <si>
    <t>450 85 04</t>
  </si>
  <si>
    <t>450 85 05</t>
  </si>
  <si>
    <t>093 99 00</t>
  </si>
  <si>
    <t>453 01 05</t>
  </si>
  <si>
    <t>102 01 00</t>
  </si>
  <si>
    <t>Региональные целевые программы</t>
  </si>
  <si>
    <t>522 00 00</t>
  </si>
  <si>
    <t>520 10 00</t>
  </si>
  <si>
    <t>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</si>
  <si>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</si>
  <si>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002 04 10</t>
  </si>
  <si>
    <t xml:space="preserve">Выполнение функций органами 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</si>
  <si>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</si>
  <si>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</si>
  <si>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505 86 30</t>
  </si>
  <si>
    <t>505 86 00</t>
  </si>
  <si>
    <t>505 86 05</t>
  </si>
  <si>
    <t>505 86 06</t>
  </si>
  <si>
    <t>505 86 09</t>
  </si>
  <si>
    <t>505 86 10</t>
  </si>
  <si>
    <t>505 86 11</t>
  </si>
  <si>
    <t>505 86 12</t>
  </si>
  <si>
    <t>505 86 13</t>
  </si>
  <si>
    <t>505 86 15</t>
  </si>
  <si>
    <t>505 86 17</t>
  </si>
  <si>
    <t>505 86 18</t>
  </si>
  <si>
    <t>795 02 03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</si>
  <si>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</si>
  <si>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</si>
  <si>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</si>
  <si>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Утверждено</t>
  </si>
  <si>
    <t>Реализация мер социальной поддержки отдельных категорий граждан</t>
  </si>
  <si>
    <t>505 55 00</t>
  </si>
  <si>
    <t>Меры социальной поддержки ветеранам труда по предоставлению ежемесячной денежной выплаты</t>
  </si>
  <si>
    <t>Меры социальной поддержки ветеранам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</si>
  <si>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</si>
  <si>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505 55 30</t>
  </si>
  <si>
    <t>Обеспечение мер социальной поддержки реабилитированных лиц и лиц, признанных пострадавшими от политических репрессий</t>
  </si>
  <si>
    <t>Меры социальной поддержки жертв политических репрессий  по  оплате жилья и коммунальных услуг</t>
  </si>
  <si>
    <t>505 55 33</t>
  </si>
  <si>
    <t>505 55 34</t>
  </si>
  <si>
    <t>Меры социальной поддержки жертв политических репрессий  по предоставлению ежемесячной денежной выплаты</t>
  </si>
  <si>
    <t>002 04 40</t>
  </si>
  <si>
    <t>002 04 66</t>
  </si>
  <si>
    <t>002 04 70</t>
  </si>
  <si>
    <t>002 04 75</t>
  </si>
  <si>
    <t>002 04 85</t>
  </si>
  <si>
    <t>002 04 38</t>
  </si>
  <si>
    <t>0410</t>
  </si>
  <si>
    <t>Информационные технологии и связь</t>
  </si>
  <si>
    <t>330 00 00</t>
  </si>
  <si>
    <t>Связь и информатика</t>
  </si>
  <si>
    <t>Отдельные мероприятия в области информационно-коммуникационных технологий и связи</t>
  </si>
  <si>
    <t>330 02 00</t>
  </si>
  <si>
    <t>795 35 00</t>
  </si>
  <si>
    <t>520 13 20</t>
  </si>
  <si>
    <t>Долгосрочная целевая программа "Социальная поддержка граждан пожилого возраста и инвалидов"</t>
  </si>
  <si>
    <t>505 36 01</t>
  </si>
  <si>
    <t>2010 год Бюджетные ассигнования на год (тысяч рублей)</t>
  </si>
  <si>
    <t>002 04 81</t>
  </si>
  <si>
    <t>508 00 00</t>
  </si>
  <si>
    <t>508 99 00</t>
  </si>
  <si>
    <t>002 04 32</t>
  </si>
  <si>
    <t>Оказание финансовой 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</si>
  <si>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795 24 01</t>
  </si>
  <si>
    <t>795 24 02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</si>
  <si>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РФ</t>
  </si>
  <si>
    <t>Предоставление мер социальной поддержки в части изготовления и ремонта зубных протезов ветеранам труда</t>
  </si>
  <si>
    <t>505 86 20</t>
  </si>
  <si>
    <t>505 86 21</t>
  </si>
  <si>
    <t>505 86 22</t>
  </si>
  <si>
    <t>505 86 23</t>
  </si>
  <si>
    <t>505 86 24</t>
  </si>
  <si>
    <t>457 85 01</t>
  </si>
  <si>
    <t>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</si>
  <si>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</si>
  <si>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Федеральный закон от 19 мая 1995 года № 81-ФЗ "О государственных пособиях гражданам, имеющим детей"</t>
  </si>
  <si>
    <t>505 05 00</t>
  </si>
  <si>
    <t>002 04 82</t>
  </si>
  <si>
    <t>505 22 00</t>
  </si>
  <si>
    <t>Федеральный закон от 12 января 1996 года № 8-ФЗ "О погребении и похоронном деле"</t>
  </si>
  <si>
    <t>Субсидии средствам массовой информации</t>
  </si>
  <si>
    <t>Расходы на услуги по оценке муниципального имущества</t>
  </si>
  <si>
    <t>092 03 43</t>
  </si>
  <si>
    <t>092 03 07</t>
  </si>
  <si>
    <t>Расходы на капитальный ремонт прочих объектов согласно Адресной программы</t>
  </si>
  <si>
    <t>338 02 00</t>
  </si>
  <si>
    <t>338 00 00</t>
  </si>
  <si>
    <t>Расходы на подготовку и изготовление проектно-сметной документации объектов</t>
  </si>
  <si>
    <t>Мероприятия в области строительства, архитектуры и градостроительства</t>
  </si>
  <si>
    <t>Долгосрочная целевая программа "Развитие и поддержка малого и среднего бизнеса  Кировского муниципального района Ленинградской области на 2012-2015 годы"</t>
  </si>
  <si>
    <t>420 98 00</t>
  </si>
  <si>
    <t>423 98 00</t>
  </si>
  <si>
    <t>Здравоохранение</t>
  </si>
  <si>
    <t>0900</t>
  </si>
  <si>
    <t>Амбулаторная помощь</t>
  </si>
  <si>
    <t>0902</t>
  </si>
  <si>
    <t>508 98 00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</si>
  <si>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</si>
  <si>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795 41 01</t>
  </si>
  <si>
    <t>Софинансирование расходов на предоставление социальных выплат в рамках реализации мероприятий ДЦП "Жилье для молодежи" на 2009-2011 г.г.</t>
  </si>
  <si>
    <t>795 41 02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</si>
  <si>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2009 -2012 годы"  </t>
  </si>
  <si>
    <t>795 41 03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</si>
  <si>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2010 -2012 годы" </t>
  </si>
  <si>
    <t>795 41 04</t>
  </si>
  <si>
    <t>Долгосрочная целевая программа "Развитие физической культуры и массового спорта в МО Кировский район Ленинградской области на 2012-2014 годы"</t>
  </si>
  <si>
    <t>795 11 00</t>
  </si>
  <si>
    <t>2012 год Бюджетные ассигнования на год 
(тысяч рублей)</t>
  </si>
  <si>
    <t>Ленинградской области</t>
  </si>
  <si>
    <t xml:space="preserve">Кировского муниципального района </t>
  </si>
  <si>
    <t xml:space="preserve">Выполнение функций органами местного самоуправления  </t>
  </si>
  <si>
    <t>Обеспечение выполнения функций бюджетными учреждениями в переходный период до 01.07.2012 г.</t>
  </si>
  <si>
    <t>002</t>
  </si>
  <si>
    <t>612</t>
  </si>
  <si>
    <t>Субсидии бюджетным учреждениям на иные цели</t>
  </si>
  <si>
    <t>522 02 00</t>
  </si>
  <si>
    <t>Долгосрочная целевая программа "Культура Ленинградской области на 2011-2013 годы"</t>
  </si>
  <si>
    <t>012</t>
  </si>
  <si>
    <t>522 89 00</t>
  </si>
  <si>
    <t>Долгосрочная целевая программа "Дети Ленинградской области на 2011- 2013 годы"</t>
  </si>
  <si>
    <t>Выполнение функций государственными органами</t>
  </si>
  <si>
    <t>011</t>
  </si>
  <si>
    <t>Долгосрочная целевая программа "Социальная поддержка граждан пожилого возраста и инвалидов в Ленинградской области" на 2011-2013 годы</t>
  </si>
  <si>
    <t>522 90 00</t>
  </si>
  <si>
    <t>Долгосрочная целевая программа "Повышение безопасности дорожного движения в Ленинградской области на 2011- 2012 годы"</t>
  </si>
  <si>
    <t>522 97 00</t>
  </si>
  <si>
    <t>522 95 00</t>
  </si>
  <si>
    <t>Долгосрочная целевая программа "Приоритетные направления развития образования Ленинградской области на 2011- 2015 годы"</t>
  </si>
  <si>
    <t>Долгосрочная целевая программа "Развитие дошкольного образования в Ленинградской области на 2011-2013 г.г."</t>
  </si>
  <si>
    <t>522 96 00</t>
  </si>
  <si>
    <t>Субсидии на обеспечение стимулирующих выплат воспитателям и помощникам воспитателей  (младшим воспитателям) в МОУ, реализующих основную общеобразовательную программу  дошкольного образования</t>
  </si>
  <si>
    <t>521 01 00</t>
  </si>
  <si>
    <t>521 01 33</t>
  </si>
  <si>
    <t>522 10 00</t>
  </si>
  <si>
    <t>Долгосрочная целевая программа "Снижение административных барьеров, оптимизация и повышение качества предоставления государственных и муниципальных услуг, в том числе в электронном виде, на базе многофункциональных центров предоставления государственных и</t>
  </si>
  <si>
    <t>Меры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</t>
  </si>
  <si>
    <t>от «08» декабря 2011 г.  № 95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</si>
</sst>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3">
    <font>
      <sz val="10"/>
      <name val="Arial Cyr"/>
      <family val="0"/>
    </font>
    <font>
      <b/>
      <sz val="12"/>
      <name val="Arial Cyr"/>
      <family val="0"/>
    </font>
    <font>
      <sz val="8"/>
      <name val="MS Sans Serif"/>
      <family val="2"/>
    </font>
    <font>
      <b/>
      <i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Arial"/>
      <family val="0"/>
    </font>
    <font>
      <b/>
      <sz val="10"/>
      <name val="Arial Cyr"/>
      <family val="0"/>
    </font>
    <font>
      <i/>
      <sz val="10"/>
      <color indexed="8"/>
      <name val="Arial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168" fontId="4" fillId="0" borderId="13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168" fontId="4" fillId="0" borderId="4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68" fontId="4" fillId="0" borderId="16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center" wrapText="1"/>
    </xf>
    <xf numFmtId="168" fontId="4" fillId="0" borderId="18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wrapText="1"/>
    </xf>
    <xf numFmtId="49" fontId="4" fillId="0" borderId="7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168" fontId="4" fillId="0" borderId="21" xfId="0" applyNumberFormat="1" applyFont="1" applyFill="1" applyBorder="1" applyAlignment="1">
      <alignment horizontal="right"/>
    </xf>
    <xf numFmtId="49" fontId="3" fillId="0" borderId="22" xfId="0" applyNumberFormat="1" applyFont="1" applyFill="1" applyBorder="1" applyAlignment="1">
      <alignment horizontal="left" wrapText="1"/>
    </xf>
    <xf numFmtId="49" fontId="4" fillId="0" borderId="21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left" wrapText="1"/>
    </xf>
    <xf numFmtId="49" fontId="3" fillId="0" borderId="24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wrapText="1"/>
    </xf>
    <xf numFmtId="168" fontId="1" fillId="0" borderId="25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168" fontId="1" fillId="0" borderId="27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center" wrapText="1"/>
    </xf>
    <xf numFmtId="168" fontId="4" fillId="0" borderId="4" xfId="0" applyNumberFormat="1" applyFont="1" applyFill="1" applyBorder="1" applyAlignment="1">
      <alignment horizontal="right"/>
    </xf>
    <xf numFmtId="49" fontId="4" fillId="0" borderId="28" xfId="0" applyNumberFormat="1" applyFont="1" applyFill="1" applyBorder="1" applyAlignment="1">
      <alignment horizontal="left" wrapText="1"/>
    </xf>
    <xf numFmtId="168" fontId="4" fillId="0" borderId="20" xfId="0" applyNumberFormat="1" applyFont="1" applyFill="1" applyBorder="1" applyAlignment="1">
      <alignment horizontal="right"/>
    </xf>
    <xf numFmtId="168" fontId="4" fillId="0" borderId="29" xfId="0" applyNumberFormat="1" applyFont="1" applyFill="1" applyBorder="1" applyAlignment="1">
      <alignment horizontal="right" wrapText="1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25" xfId="0" applyNumberFormat="1" applyFont="1" applyFill="1" applyBorder="1" applyAlignment="1">
      <alignment horizontal="center" wrapText="1"/>
    </xf>
    <xf numFmtId="168" fontId="4" fillId="0" borderId="30" xfId="0" applyNumberFormat="1" applyFont="1" applyFill="1" applyBorder="1" applyAlignment="1">
      <alignment horizontal="right" wrapText="1"/>
    </xf>
    <xf numFmtId="49" fontId="4" fillId="0" borderId="31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left" wrapText="1"/>
    </xf>
    <xf numFmtId="49" fontId="3" fillId="0" borderId="31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168" fontId="1" fillId="0" borderId="21" xfId="0" applyNumberFormat="1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left" wrapText="1"/>
    </xf>
    <xf numFmtId="49" fontId="1" fillId="0" borderId="24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168" fontId="4" fillId="0" borderId="25" xfId="0" applyNumberFormat="1" applyFont="1" applyFill="1" applyBorder="1" applyAlignment="1">
      <alignment horizontal="right"/>
    </xf>
    <xf numFmtId="168" fontId="1" fillId="0" borderId="25" xfId="0" applyNumberFormat="1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32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168" fontId="3" fillId="0" borderId="20" xfId="0" applyNumberFormat="1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 wrapText="1"/>
    </xf>
    <xf numFmtId="49" fontId="3" fillId="0" borderId="31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4" fillId="0" borderId="6" xfId="0" applyNumberFormat="1" applyFont="1" applyFill="1" applyBorder="1" applyAlignment="1">
      <alignment horizontal="center" wrapText="1"/>
    </xf>
    <xf numFmtId="168" fontId="4" fillId="0" borderId="7" xfId="0" applyNumberFormat="1" applyFont="1" applyFill="1" applyBorder="1" applyAlignment="1">
      <alignment horizontal="right"/>
    </xf>
    <xf numFmtId="168" fontId="4" fillId="0" borderId="21" xfId="0" applyNumberFormat="1" applyFont="1" applyFill="1" applyBorder="1" applyAlignment="1">
      <alignment horizontal="right"/>
    </xf>
    <xf numFmtId="49" fontId="3" fillId="0" borderId="25" xfId="0" applyNumberFormat="1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wrapText="1"/>
    </xf>
    <xf numFmtId="168" fontId="1" fillId="0" borderId="33" xfId="0" applyNumberFormat="1" applyFont="1" applyFill="1" applyBorder="1" applyAlignment="1">
      <alignment horizontal="right" wrapText="1"/>
    </xf>
    <xf numFmtId="49" fontId="4" fillId="0" borderId="7" xfId="0" applyNumberFormat="1" applyFont="1" applyFill="1" applyBorder="1" applyAlignment="1">
      <alignment horizontal="center" wrapText="1"/>
    </xf>
    <xf numFmtId="168" fontId="1" fillId="0" borderId="34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68" fontId="4" fillId="0" borderId="35" xfId="0" applyNumberFormat="1" applyFont="1" applyFill="1" applyBorder="1" applyAlignment="1">
      <alignment horizontal="right" wrapText="1"/>
    </xf>
    <xf numFmtId="49" fontId="1" fillId="0" borderId="36" xfId="0" applyNumberFormat="1" applyFont="1" applyFill="1" applyBorder="1" applyAlignment="1">
      <alignment horizontal="left" wrapText="1"/>
    </xf>
    <xf numFmtId="49" fontId="1" fillId="0" borderId="36" xfId="0" applyNumberFormat="1" applyFont="1" applyFill="1" applyBorder="1" applyAlignment="1">
      <alignment horizontal="center" wrapText="1"/>
    </xf>
    <xf numFmtId="168" fontId="1" fillId="0" borderId="36" xfId="0" applyNumberFormat="1" applyFont="1" applyFill="1" applyBorder="1" applyAlignment="1">
      <alignment horizontal="right"/>
    </xf>
    <xf numFmtId="0" fontId="6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wrapText="1"/>
    </xf>
    <xf numFmtId="168" fontId="3" fillId="0" borderId="21" xfId="0" applyNumberFormat="1" applyFont="1" applyFill="1" applyBorder="1" applyAlignment="1">
      <alignment horizontal="right"/>
    </xf>
    <xf numFmtId="168" fontId="4" fillId="0" borderId="18" xfId="0" applyNumberFormat="1" applyFont="1" applyFill="1" applyBorder="1" applyAlignment="1">
      <alignment horizontal="right"/>
    </xf>
    <xf numFmtId="49" fontId="3" fillId="0" borderId="28" xfId="0" applyNumberFormat="1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center" wrapText="1"/>
    </xf>
    <xf numFmtId="168" fontId="1" fillId="0" borderId="20" xfId="0" applyNumberFormat="1" applyFont="1" applyFill="1" applyBorder="1" applyAlignment="1">
      <alignment horizontal="right"/>
    </xf>
    <xf numFmtId="168" fontId="4" fillId="0" borderId="3" xfId="0" applyNumberFormat="1" applyFont="1" applyFill="1" applyBorder="1" applyAlignment="1">
      <alignment horizontal="right"/>
    </xf>
    <xf numFmtId="168" fontId="1" fillId="0" borderId="6" xfId="0" applyNumberFormat="1" applyFont="1" applyFill="1" applyBorder="1" applyAlignment="1">
      <alignment horizontal="right"/>
    </xf>
    <xf numFmtId="168" fontId="1" fillId="0" borderId="3" xfId="0" applyNumberFormat="1" applyFont="1" applyFill="1" applyBorder="1" applyAlignment="1">
      <alignment horizontal="right"/>
    </xf>
    <xf numFmtId="168" fontId="4" fillId="0" borderId="12" xfId="0" applyNumberFormat="1" applyFont="1" applyFill="1" applyBorder="1" applyAlignment="1">
      <alignment horizontal="right"/>
    </xf>
    <xf numFmtId="168" fontId="1" fillId="0" borderId="7" xfId="0" applyNumberFormat="1" applyFont="1" applyFill="1" applyBorder="1" applyAlignment="1">
      <alignment horizontal="right" wrapText="1"/>
    </xf>
    <xf numFmtId="168" fontId="4" fillId="0" borderId="18" xfId="0" applyNumberFormat="1" applyFont="1" applyFill="1" applyBorder="1" applyAlignment="1">
      <alignment horizontal="right" wrapText="1"/>
    </xf>
    <xf numFmtId="168" fontId="4" fillId="0" borderId="13" xfId="0" applyNumberFormat="1" applyFont="1" applyFill="1" applyBorder="1" applyAlignment="1">
      <alignment horizontal="right" wrapText="1"/>
    </xf>
    <xf numFmtId="168" fontId="4" fillId="0" borderId="40" xfId="0" applyNumberFormat="1" applyFont="1" applyFill="1" applyBorder="1" applyAlignment="1">
      <alignment horizontal="right" wrapText="1"/>
    </xf>
    <xf numFmtId="0" fontId="3" fillId="0" borderId="28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4" fillId="0" borderId="28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32" xfId="0" applyNumberFormat="1" applyFont="1" applyFill="1" applyBorder="1" applyAlignment="1">
      <alignment horizontal="center" wrapText="1"/>
    </xf>
    <xf numFmtId="168" fontId="4" fillId="0" borderId="41" xfId="0" applyNumberFormat="1" applyFont="1" applyFill="1" applyBorder="1" applyAlignment="1">
      <alignment horizontal="right" wrapText="1"/>
    </xf>
    <xf numFmtId="168" fontId="1" fillId="0" borderId="33" xfId="0" applyNumberFormat="1" applyFont="1" applyFill="1" applyBorder="1" applyAlignment="1">
      <alignment horizontal="right" wrapText="1"/>
    </xf>
    <xf numFmtId="168" fontId="1" fillId="0" borderId="34" xfId="0" applyNumberFormat="1" applyFont="1" applyFill="1" applyBorder="1" applyAlignment="1">
      <alignment horizontal="right" wrapText="1"/>
    </xf>
    <xf numFmtId="168" fontId="4" fillId="0" borderId="42" xfId="0" applyNumberFormat="1" applyFont="1" applyFill="1" applyBorder="1" applyAlignment="1">
      <alignment horizontal="right" wrapText="1"/>
    </xf>
    <xf numFmtId="168" fontId="4" fillId="0" borderId="43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168" fontId="3" fillId="0" borderId="4" xfId="0" applyNumberFormat="1" applyFont="1" applyFill="1" applyBorder="1" applyAlignment="1">
      <alignment horizontal="right"/>
    </xf>
    <xf numFmtId="168" fontId="3" fillId="0" borderId="25" xfId="0" applyNumberFormat="1" applyFont="1" applyFill="1" applyBorder="1" applyAlignment="1">
      <alignment horizontal="right"/>
    </xf>
    <xf numFmtId="168" fontId="3" fillId="0" borderId="2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168" fontId="1" fillId="0" borderId="4" xfId="0" applyNumberFormat="1" applyFont="1" applyFill="1" applyBorder="1" applyAlignment="1">
      <alignment horizontal="right" wrapText="1"/>
    </xf>
    <xf numFmtId="168" fontId="4" fillId="0" borderId="4" xfId="0" applyNumberFormat="1" applyFont="1" applyFill="1" applyBorder="1" applyAlignment="1">
      <alignment horizontal="right" wrapText="1"/>
    </xf>
    <xf numFmtId="168" fontId="1" fillId="0" borderId="30" xfId="0" applyNumberFormat="1" applyFont="1" applyFill="1" applyBorder="1" applyAlignment="1">
      <alignment horizontal="right" wrapText="1"/>
    </xf>
    <xf numFmtId="168" fontId="4" fillId="0" borderId="44" xfId="0" applyNumberFormat="1" applyFont="1" applyFill="1" applyBorder="1" applyAlignment="1">
      <alignment horizontal="right" wrapText="1"/>
    </xf>
    <xf numFmtId="168" fontId="1" fillId="0" borderId="25" xfId="0" applyNumberFormat="1" applyFont="1" applyFill="1" applyBorder="1" applyAlignment="1">
      <alignment horizontal="right" wrapText="1"/>
    </xf>
    <xf numFmtId="168" fontId="4" fillId="0" borderId="45" xfId="0" applyNumberFormat="1" applyFont="1" applyFill="1" applyBorder="1" applyAlignment="1">
      <alignment horizontal="right" wrapText="1"/>
    </xf>
    <xf numFmtId="168" fontId="4" fillId="0" borderId="25" xfId="0" applyNumberFormat="1" applyFont="1" applyFill="1" applyBorder="1" applyAlignment="1">
      <alignment horizontal="right" wrapText="1"/>
    </xf>
    <xf numFmtId="168" fontId="1" fillId="0" borderId="25" xfId="0" applyNumberFormat="1" applyFont="1" applyFill="1" applyBorder="1" applyAlignment="1">
      <alignment horizontal="right" wrapText="1"/>
    </xf>
    <xf numFmtId="168" fontId="4" fillId="0" borderId="21" xfId="0" applyNumberFormat="1" applyFont="1" applyFill="1" applyBorder="1" applyAlignment="1">
      <alignment horizontal="right" wrapText="1"/>
    </xf>
    <xf numFmtId="168" fontId="4" fillId="0" borderId="7" xfId="0" applyNumberFormat="1" applyFont="1" applyFill="1" applyBorder="1" applyAlignment="1">
      <alignment horizontal="right" wrapText="1"/>
    </xf>
    <xf numFmtId="168" fontId="4" fillId="0" borderId="46" xfId="0" applyNumberFormat="1" applyFont="1" applyFill="1" applyBorder="1" applyAlignment="1">
      <alignment horizontal="right" wrapText="1"/>
    </xf>
    <xf numFmtId="168" fontId="4" fillId="0" borderId="47" xfId="0" applyNumberFormat="1" applyFont="1" applyFill="1" applyBorder="1" applyAlignment="1">
      <alignment horizontal="right" wrapText="1"/>
    </xf>
    <xf numFmtId="0" fontId="3" fillId="0" borderId="5" xfId="0" applyNumberFormat="1" applyFont="1" applyFill="1" applyBorder="1" applyAlignment="1">
      <alignment horizontal="left" wrapText="1"/>
    </xf>
    <xf numFmtId="168" fontId="4" fillId="0" borderId="34" xfId="0" applyNumberFormat="1" applyFont="1" applyFill="1" applyBorder="1" applyAlignment="1">
      <alignment horizontal="right" wrapText="1"/>
    </xf>
    <xf numFmtId="168" fontId="4" fillId="0" borderId="48" xfId="0" applyNumberFormat="1" applyFont="1" applyFill="1" applyBorder="1" applyAlignment="1">
      <alignment horizontal="right" wrapText="1"/>
    </xf>
    <xf numFmtId="168" fontId="1" fillId="0" borderId="21" xfId="0" applyNumberFormat="1" applyFont="1" applyFill="1" applyBorder="1" applyAlignment="1">
      <alignment horizontal="right" wrapText="1"/>
    </xf>
    <xf numFmtId="168" fontId="4" fillId="0" borderId="13" xfId="0" applyNumberFormat="1" applyFont="1" applyFill="1" applyBorder="1" applyAlignment="1">
      <alignment horizontal="right" wrapText="1"/>
    </xf>
    <xf numFmtId="168" fontId="4" fillId="0" borderId="18" xfId="0" applyNumberFormat="1" applyFont="1" applyFill="1" applyBorder="1" applyAlignment="1">
      <alignment horizontal="right" wrapText="1"/>
    </xf>
    <xf numFmtId="49" fontId="3" fillId="0" borderId="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0" fontId="3" fillId="0" borderId="8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422</xdr:row>
      <xdr:rowOff>0</xdr:rowOff>
    </xdr:from>
    <xdr:to>
      <xdr:col>7</xdr:col>
      <xdr:colOff>171450</xdr:colOff>
      <xdr:row>422</xdr:row>
      <xdr:rowOff>0</xdr:rowOff>
    </xdr:to>
    <xdr:sp>
      <xdr:nvSpPr>
        <xdr:cNvPr id="1" name="7740"/>
        <xdr:cNvSpPr>
          <a:spLocks/>
        </xdr:cNvSpPr>
      </xdr:nvSpPr>
      <xdr:spPr>
        <a:xfrm>
          <a:off x="9525" y="121472325"/>
          <a:ext cx="12934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Исполнитель</a:t>
          </a:r>
        </a:p>
      </xdr:txBody>
    </xdr:sp>
    <xdr:clientData/>
  </xdr:twoCellAnchor>
  <xdr:twoCellAnchor>
    <xdr:from>
      <xdr:col>7</xdr:col>
      <xdr:colOff>695325</xdr:colOff>
      <xdr:row>422</xdr:row>
      <xdr:rowOff>0</xdr:rowOff>
    </xdr:from>
    <xdr:to>
      <xdr:col>8</xdr:col>
      <xdr:colOff>0</xdr:colOff>
      <xdr:row>422</xdr:row>
      <xdr:rowOff>0</xdr:rowOff>
    </xdr:to>
    <xdr:sp>
      <xdr:nvSpPr>
        <xdr:cNvPr id="2" name="7741"/>
        <xdr:cNvSpPr>
          <a:spLocks/>
        </xdr:cNvSpPr>
      </xdr:nvSpPr>
      <xdr:spPr>
        <a:xfrm>
          <a:off x="12944475" y="12147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422</xdr:row>
      <xdr:rowOff>0</xdr:rowOff>
    </xdr:from>
    <xdr:to>
      <xdr:col>8</xdr:col>
      <xdr:colOff>0</xdr:colOff>
      <xdr:row>422</xdr:row>
      <xdr:rowOff>0</xdr:rowOff>
    </xdr:to>
    <xdr:sp>
      <xdr:nvSpPr>
        <xdr:cNvPr id="3" name="7742"/>
        <xdr:cNvSpPr>
          <a:spLocks/>
        </xdr:cNvSpPr>
      </xdr:nvSpPr>
      <xdr:spPr>
        <a:xfrm>
          <a:off x="12944475" y="12147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695325</xdr:colOff>
      <xdr:row>422</xdr:row>
      <xdr:rowOff>0</xdr:rowOff>
    </xdr:from>
    <xdr:to>
      <xdr:col>8</xdr:col>
      <xdr:colOff>0</xdr:colOff>
      <xdr:row>422</xdr:row>
      <xdr:rowOff>0</xdr:rowOff>
    </xdr:to>
    <xdr:sp>
      <xdr:nvSpPr>
        <xdr:cNvPr id="4" name="7743"/>
        <xdr:cNvSpPr>
          <a:spLocks/>
        </xdr:cNvSpPr>
      </xdr:nvSpPr>
      <xdr:spPr>
        <a:xfrm>
          <a:off x="12944475" y="12147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8</xdr:col>
      <xdr:colOff>0</xdr:colOff>
      <xdr:row>422</xdr:row>
      <xdr:rowOff>0</xdr:rowOff>
    </xdr:from>
    <xdr:to>
      <xdr:col>8</xdr:col>
      <xdr:colOff>0</xdr:colOff>
      <xdr:row>422</xdr:row>
      <xdr:rowOff>0</xdr:rowOff>
    </xdr:to>
    <xdr:sp>
      <xdr:nvSpPr>
        <xdr:cNvPr id="5" name="7744"/>
        <xdr:cNvSpPr>
          <a:spLocks/>
        </xdr:cNvSpPr>
      </xdr:nvSpPr>
      <xdr:spPr>
        <a:xfrm>
          <a:off x="12944475" y="12147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(расшифровка подписи)</a:t>
          </a:r>
        </a:p>
      </xdr:txBody>
    </xdr:sp>
    <xdr:clientData/>
  </xdr:twoCellAnchor>
  <xdr:twoCellAnchor>
    <xdr:from>
      <xdr:col>7</xdr:col>
      <xdr:colOff>695325</xdr:colOff>
      <xdr:row>422</xdr:row>
      <xdr:rowOff>0</xdr:rowOff>
    </xdr:from>
    <xdr:to>
      <xdr:col>8</xdr:col>
      <xdr:colOff>0</xdr:colOff>
      <xdr:row>422</xdr:row>
      <xdr:rowOff>0</xdr:rowOff>
    </xdr:to>
    <xdr:sp>
      <xdr:nvSpPr>
        <xdr:cNvPr id="6" name="7745"/>
        <xdr:cNvSpPr>
          <a:spLocks/>
        </xdr:cNvSpPr>
      </xdr:nvSpPr>
      <xdr:spPr>
        <a:xfrm>
          <a:off x="12944475" y="12147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422</xdr:row>
      <xdr:rowOff>0</xdr:rowOff>
    </xdr:from>
    <xdr:to>
      <xdr:col>8</xdr:col>
      <xdr:colOff>0</xdr:colOff>
      <xdr:row>422</xdr:row>
      <xdr:rowOff>0</xdr:rowOff>
    </xdr:to>
    <xdr:sp>
      <xdr:nvSpPr>
        <xdr:cNvPr id="7" name="7746"/>
        <xdr:cNvSpPr>
          <a:spLocks/>
        </xdr:cNvSpPr>
      </xdr:nvSpPr>
      <xdr:spPr>
        <a:xfrm>
          <a:off x="12944475" y="12147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422</xdr:row>
      <xdr:rowOff>0</xdr:rowOff>
    </xdr:from>
    <xdr:to>
      <xdr:col>7</xdr:col>
      <xdr:colOff>0</xdr:colOff>
      <xdr:row>422</xdr:row>
      <xdr:rowOff>0</xdr:rowOff>
    </xdr:to>
    <xdr:sp>
      <xdr:nvSpPr>
        <xdr:cNvPr id="8" name="7741"/>
        <xdr:cNvSpPr>
          <a:spLocks/>
        </xdr:cNvSpPr>
      </xdr:nvSpPr>
      <xdr:spPr>
        <a:xfrm>
          <a:off x="12944475" y="12147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422</xdr:row>
      <xdr:rowOff>0</xdr:rowOff>
    </xdr:from>
    <xdr:to>
      <xdr:col>7</xdr:col>
      <xdr:colOff>0</xdr:colOff>
      <xdr:row>422</xdr:row>
      <xdr:rowOff>0</xdr:rowOff>
    </xdr:to>
    <xdr:sp>
      <xdr:nvSpPr>
        <xdr:cNvPr id="9" name="7743"/>
        <xdr:cNvSpPr>
          <a:spLocks/>
        </xdr:cNvSpPr>
      </xdr:nvSpPr>
      <xdr:spPr>
        <a:xfrm>
          <a:off x="12944475" y="12147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7</xdr:col>
      <xdr:colOff>0</xdr:colOff>
      <xdr:row>422</xdr:row>
      <xdr:rowOff>0</xdr:rowOff>
    </xdr:from>
    <xdr:to>
      <xdr:col>7</xdr:col>
      <xdr:colOff>0</xdr:colOff>
      <xdr:row>422</xdr:row>
      <xdr:rowOff>0</xdr:rowOff>
    </xdr:to>
    <xdr:sp>
      <xdr:nvSpPr>
        <xdr:cNvPr id="10" name="7745"/>
        <xdr:cNvSpPr>
          <a:spLocks/>
        </xdr:cNvSpPr>
      </xdr:nvSpPr>
      <xdr:spPr>
        <a:xfrm>
          <a:off x="12944475" y="12147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422</xdr:row>
      <xdr:rowOff>0</xdr:rowOff>
    </xdr:from>
    <xdr:to>
      <xdr:col>7</xdr:col>
      <xdr:colOff>0</xdr:colOff>
      <xdr:row>422</xdr:row>
      <xdr:rowOff>0</xdr:rowOff>
    </xdr:to>
    <xdr:sp>
      <xdr:nvSpPr>
        <xdr:cNvPr id="11" name="7741"/>
        <xdr:cNvSpPr>
          <a:spLocks/>
        </xdr:cNvSpPr>
      </xdr:nvSpPr>
      <xdr:spPr>
        <a:xfrm>
          <a:off x="12944475" y="12147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422</xdr:row>
      <xdr:rowOff>0</xdr:rowOff>
    </xdr:from>
    <xdr:to>
      <xdr:col>7</xdr:col>
      <xdr:colOff>0</xdr:colOff>
      <xdr:row>422</xdr:row>
      <xdr:rowOff>0</xdr:rowOff>
    </xdr:to>
    <xdr:sp>
      <xdr:nvSpPr>
        <xdr:cNvPr id="12" name="7743"/>
        <xdr:cNvSpPr>
          <a:spLocks/>
        </xdr:cNvSpPr>
      </xdr:nvSpPr>
      <xdr:spPr>
        <a:xfrm>
          <a:off x="12944475" y="12147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7</xdr:col>
      <xdr:colOff>0</xdr:colOff>
      <xdr:row>422</xdr:row>
      <xdr:rowOff>0</xdr:rowOff>
    </xdr:from>
    <xdr:to>
      <xdr:col>7</xdr:col>
      <xdr:colOff>0</xdr:colOff>
      <xdr:row>422</xdr:row>
      <xdr:rowOff>0</xdr:rowOff>
    </xdr:to>
    <xdr:sp>
      <xdr:nvSpPr>
        <xdr:cNvPr id="13" name="7745"/>
        <xdr:cNvSpPr>
          <a:spLocks/>
        </xdr:cNvSpPr>
      </xdr:nvSpPr>
      <xdr:spPr>
        <a:xfrm>
          <a:off x="12944475" y="12147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H422"/>
  <sheetViews>
    <sheetView showGridLines="0" tabSelected="1" view="pageBreakPreview" zoomScale="75" zoomScaleSheetLayoutView="75" workbookViewId="0" topLeftCell="A396">
      <selection activeCell="G60" sqref="G60"/>
    </sheetView>
  </sheetViews>
  <sheetFormatPr defaultColWidth="9.00390625" defaultRowHeight="12.75"/>
  <cols>
    <col min="1" max="1" width="95.00390625" style="0" customWidth="1"/>
    <col min="2" max="2" width="11.00390625" style="0" customWidth="1"/>
    <col min="3" max="3" width="12.25390625" style="0" customWidth="1"/>
    <col min="4" max="4" width="14.625" style="0" customWidth="1"/>
    <col min="5" max="5" width="9.25390625" style="0" customWidth="1"/>
    <col min="6" max="6" width="27.25390625" style="0" hidden="1" customWidth="1"/>
    <col min="7" max="7" width="27.75390625" style="0" bestFit="1" customWidth="1"/>
    <col min="8" max="8" width="19.375" style="0" hidden="1" customWidth="1"/>
  </cols>
  <sheetData>
    <row r="1" spans="1:8" ht="18">
      <c r="A1" s="171" t="s">
        <v>360</v>
      </c>
      <c r="B1" s="171"/>
      <c r="C1" s="171"/>
      <c r="D1" s="171"/>
      <c r="E1" s="171"/>
      <c r="F1" s="171"/>
      <c r="G1" s="171"/>
      <c r="H1" s="171"/>
    </row>
    <row r="2" spans="1:8" ht="18">
      <c r="A2" s="171" t="s">
        <v>103</v>
      </c>
      <c r="B2" s="171"/>
      <c r="C2" s="171"/>
      <c r="D2" s="171"/>
      <c r="E2" s="171"/>
      <c r="F2" s="171"/>
      <c r="G2" s="171"/>
      <c r="H2" s="171"/>
    </row>
    <row r="3" spans="1:8" ht="18">
      <c r="A3" s="171" t="s">
        <v>440</v>
      </c>
      <c r="B3" s="171"/>
      <c r="C3" s="171"/>
      <c r="D3" s="171"/>
      <c r="E3" s="171"/>
      <c r="F3" s="171"/>
      <c r="G3" s="171"/>
      <c r="H3" s="171"/>
    </row>
    <row r="4" spans="1:8" ht="18">
      <c r="A4" s="171" t="s">
        <v>439</v>
      </c>
      <c r="B4" s="171"/>
      <c r="C4" s="171"/>
      <c r="D4" s="171"/>
      <c r="E4" s="171"/>
      <c r="F4" s="171"/>
      <c r="G4" s="171"/>
      <c r="H4" s="171"/>
    </row>
    <row r="5" spans="1:8" ht="18">
      <c r="A5" s="171" t="s">
        <v>467</v>
      </c>
      <c r="B5" s="171"/>
      <c r="C5" s="171"/>
      <c r="D5" s="171"/>
      <c r="E5" s="171"/>
      <c r="F5" s="171"/>
      <c r="G5" s="171"/>
      <c r="H5" s="171"/>
    </row>
    <row r="6" spans="1:8" ht="18">
      <c r="A6" s="171" t="s">
        <v>3</v>
      </c>
      <c r="B6" s="171"/>
      <c r="C6" s="171"/>
      <c r="D6" s="171"/>
      <c r="E6" s="171"/>
      <c r="F6" s="171"/>
      <c r="G6" s="171"/>
      <c r="H6" s="171"/>
    </row>
    <row r="7" spans="1:8" ht="12.75" customHeight="1">
      <c r="A7" s="172"/>
      <c r="B7" s="172"/>
      <c r="C7" s="172"/>
      <c r="D7" s="172"/>
      <c r="E7" s="172"/>
      <c r="F7" s="172"/>
      <c r="G7" s="172"/>
      <c r="H7" s="172"/>
    </row>
    <row r="8" spans="1:8" ht="12.75" customHeight="1">
      <c r="A8" s="169"/>
      <c r="B8" s="169"/>
      <c r="C8" s="169"/>
      <c r="D8" s="169"/>
      <c r="E8" s="169"/>
      <c r="F8" s="169"/>
      <c r="G8" s="169"/>
      <c r="H8" s="169"/>
    </row>
    <row r="9" spans="1:8" ht="21" customHeight="1">
      <c r="A9" s="170" t="s">
        <v>203</v>
      </c>
      <c r="B9" s="170"/>
      <c r="C9" s="170"/>
      <c r="D9" s="170"/>
      <c r="E9" s="170"/>
      <c r="F9" s="170"/>
      <c r="G9" s="170"/>
      <c r="H9" s="170"/>
    </row>
    <row r="10" spans="1:8" ht="24" customHeight="1">
      <c r="A10" s="170" t="s">
        <v>204</v>
      </c>
      <c r="B10" s="170"/>
      <c r="C10" s="170"/>
      <c r="D10" s="170"/>
      <c r="E10" s="170"/>
      <c r="F10" s="170"/>
      <c r="G10" s="170"/>
      <c r="H10" s="170"/>
    </row>
    <row r="11" spans="1:8" ht="27" customHeight="1">
      <c r="A11" s="170" t="s">
        <v>4</v>
      </c>
      <c r="B11" s="170"/>
      <c r="C11" s="170"/>
      <c r="D11" s="170"/>
      <c r="E11" s="170"/>
      <c r="F11" s="170"/>
      <c r="G11" s="170"/>
      <c r="H11" s="170"/>
    </row>
    <row r="12" spans="1:8" ht="13.5" customHeight="1" thickBot="1">
      <c r="A12" s="1"/>
      <c r="B12" s="1"/>
      <c r="C12" s="1"/>
      <c r="D12" s="1"/>
      <c r="E12" s="1"/>
      <c r="F12" s="1"/>
      <c r="G12" s="1"/>
      <c r="H12" s="1"/>
    </row>
    <row r="13" spans="1:8" ht="72" customHeight="1" thickBot="1" thickTop="1">
      <c r="A13" s="106" t="s">
        <v>106</v>
      </c>
      <c r="B13" s="106" t="s">
        <v>317</v>
      </c>
      <c r="C13" s="106" t="s">
        <v>318</v>
      </c>
      <c r="D13" s="106" t="s">
        <v>319</v>
      </c>
      <c r="E13" s="106" t="s">
        <v>320</v>
      </c>
      <c r="F13" s="107" t="s">
        <v>388</v>
      </c>
      <c r="G13" s="107" t="s">
        <v>438</v>
      </c>
      <c r="H13" s="2" t="s">
        <v>321</v>
      </c>
    </row>
    <row r="14" spans="1:8" ht="11.25" customHeight="1" thickBot="1" thickTop="1">
      <c r="A14" s="108">
        <v>1</v>
      </c>
      <c r="B14" s="108">
        <v>2</v>
      </c>
      <c r="C14" s="108">
        <v>3</v>
      </c>
      <c r="D14" s="108">
        <v>4</v>
      </c>
      <c r="E14" s="108">
        <v>5</v>
      </c>
      <c r="F14" s="109"/>
      <c r="G14" s="109">
        <v>6</v>
      </c>
      <c r="H14" s="3"/>
    </row>
    <row r="15" spans="1:8" ht="15.75" thickTop="1">
      <c r="A15" s="4" t="s">
        <v>109</v>
      </c>
      <c r="B15" s="5" t="s">
        <v>107</v>
      </c>
      <c r="C15" s="5"/>
      <c r="D15" s="6" t="s">
        <v>108</v>
      </c>
      <c r="E15" s="6" t="s">
        <v>108</v>
      </c>
      <c r="F15" s="7" t="e">
        <f>F16+F20+F28+F42+#REF!+F48+F52</f>
        <v>#REF!</v>
      </c>
      <c r="G15" s="7">
        <f>G16+G20+G28+G42+G48+G52</f>
        <v>149464.09999999998</v>
      </c>
      <c r="H15" s="7" t="e">
        <f>#REF!-F15</f>
        <v>#REF!</v>
      </c>
    </row>
    <row r="16" spans="1:8" ht="33" customHeight="1">
      <c r="A16" s="8" t="s">
        <v>193</v>
      </c>
      <c r="B16" s="9" t="s">
        <v>107</v>
      </c>
      <c r="C16" s="9" t="s">
        <v>110</v>
      </c>
      <c r="D16" s="10" t="s">
        <v>108</v>
      </c>
      <c r="E16" s="10" t="s">
        <v>108</v>
      </c>
      <c r="F16" s="11">
        <f aca="true" t="shared" si="0" ref="F16:G18">F17</f>
        <v>1510.8</v>
      </c>
      <c r="G16" s="11">
        <f t="shared" si="0"/>
        <v>1505.9</v>
      </c>
      <c r="H16" s="11" t="e">
        <f>#REF!-F16</f>
        <v>#REF!</v>
      </c>
    </row>
    <row r="17" spans="1:8" ht="46.5">
      <c r="A17" s="12" t="s">
        <v>195</v>
      </c>
      <c r="B17" s="13" t="s">
        <v>107</v>
      </c>
      <c r="C17" s="13" t="s">
        <v>110</v>
      </c>
      <c r="D17" s="14" t="s">
        <v>196</v>
      </c>
      <c r="E17" s="14" t="s">
        <v>108</v>
      </c>
      <c r="F17" s="15">
        <f t="shared" si="0"/>
        <v>1510.8</v>
      </c>
      <c r="G17" s="15">
        <f t="shared" si="0"/>
        <v>1505.9</v>
      </c>
      <c r="H17" s="15" t="e">
        <f>#REF!-F17</f>
        <v>#REF!</v>
      </c>
    </row>
    <row r="18" spans="1:8" ht="15">
      <c r="A18" s="8" t="s">
        <v>188</v>
      </c>
      <c r="B18" s="9" t="s">
        <v>107</v>
      </c>
      <c r="C18" s="9" t="s">
        <v>110</v>
      </c>
      <c r="D18" s="10" t="s">
        <v>197</v>
      </c>
      <c r="E18" s="10"/>
      <c r="F18" s="11">
        <f t="shared" si="0"/>
        <v>1510.8</v>
      </c>
      <c r="G18" s="11">
        <f t="shared" si="0"/>
        <v>1505.9</v>
      </c>
      <c r="H18" s="11" t="e">
        <f>#REF!-F18</f>
        <v>#REF!</v>
      </c>
    </row>
    <row r="19" spans="1:8" ht="15">
      <c r="A19" s="16" t="s">
        <v>199</v>
      </c>
      <c r="B19" s="17" t="s">
        <v>107</v>
      </c>
      <c r="C19" s="17" t="s">
        <v>110</v>
      </c>
      <c r="D19" s="18" t="s">
        <v>197</v>
      </c>
      <c r="E19" s="18" t="s">
        <v>198</v>
      </c>
      <c r="F19" s="19">
        <f>1352.6+158.2</f>
        <v>1510.8</v>
      </c>
      <c r="G19" s="19">
        <v>1505.9</v>
      </c>
      <c r="H19" s="19" t="e">
        <f>#REF!-F19</f>
        <v>#REF!</v>
      </c>
    </row>
    <row r="20" spans="1:8" ht="46.5">
      <c r="A20" s="8" t="s">
        <v>194</v>
      </c>
      <c r="B20" s="9" t="s">
        <v>107</v>
      </c>
      <c r="C20" s="9" t="s">
        <v>111</v>
      </c>
      <c r="D20" s="10" t="s">
        <v>108</v>
      </c>
      <c r="E20" s="10" t="s">
        <v>108</v>
      </c>
      <c r="F20" s="11">
        <f>F21</f>
        <v>1855.6</v>
      </c>
      <c r="G20" s="11">
        <f>G21</f>
        <v>4456.9</v>
      </c>
      <c r="H20" s="11" t="e">
        <f>#REF!-F20</f>
        <v>#REF!</v>
      </c>
    </row>
    <row r="21" spans="1:8" ht="46.5">
      <c r="A21" s="8" t="s">
        <v>195</v>
      </c>
      <c r="B21" s="9" t="s">
        <v>107</v>
      </c>
      <c r="C21" s="9" t="s">
        <v>111</v>
      </c>
      <c r="D21" s="10" t="s">
        <v>196</v>
      </c>
      <c r="E21" s="10" t="s">
        <v>108</v>
      </c>
      <c r="F21" s="11">
        <f>F22</f>
        <v>1855.6</v>
      </c>
      <c r="G21" s="11">
        <f>G22+G26</f>
        <v>4456.9</v>
      </c>
      <c r="H21" s="11" t="e">
        <f>#REF!-F21</f>
        <v>#REF!</v>
      </c>
    </row>
    <row r="22" spans="1:8" ht="15">
      <c r="A22" s="12" t="s">
        <v>113</v>
      </c>
      <c r="B22" s="13" t="s">
        <v>107</v>
      </c>
      <c r="C22" s="13" t="s">
        <v>111</v>
      </c>
      <c r="D22" s="14" t="s">
        <v>200</v>
      </c>
      <c r="E22" s="14"/>
      <c r="F22" s="15">
        <f>F23+F24</f>
        <v>1855.6</v>
      </c>
      <c r="G22" s="15">
        <f>G23+G24+G25</f>
        <v>3583.3999999999996</v>
      </c>
      <c r="H22" s="11" t="e">
        <f>#REF!-F22</f>
        <v>#REF!</v>
      </c>
    </row>
    <row r="23" spans="1:8" ht="15">
      <c r="A23" s="88" t="s">
        <v>199</v>
      </c>
      <c r="B23" s="89" t="s">
        <v>107</v>
      </c>
      <c r="C23" s="89" t="s">
        <v>111</v>
      </c>
      <c r="D23" s="38" t="s">
        <v>200</v>
      </c>
      <c r="E23" s="38" t="s">
        <v>198</v>
      </c>
      <c r="F23" s="90">
        <f>1493-20</f>
        <v>1473</v>
      </c>
      <c r="G23" s="90">
        <v>1890.1</v>
      </c>
      <c r="H23" s="23" t="e">
        <f>#REF!-F23</f>
        <v>#REF!</v>
      </c>
    </row>
    <row r="24" spans="1:8" ht="15">
      <c r="A24" s="16" t="s">
        <v>441</v>
      </c>
      <c r="B24" s="21" t="s">
        <v>107</v>
      </c>
      <c r="C24" s="21" t="s">
        <v>111</v>
      </c>
      <c r="D24" s="22" t="s">
        <v>340</v>
      </c>
      <c r="E24" s="22" t="s">
        <v>198</v>
      </c>
      <c r="F24" s="23">
        <v>382.6</v>
      </c>
      <c r="G24" s="23">
        <v>564.3</v>
      </c>
      <c r="H24" s="23"/>
    </row>
    <row r="25" spans="1:8" ht="15">
      <c r="A25" s="74" t="s">
        <v>341</v>
      </c>
      <c r="B25" s="69" t="s">
        <v>107</v>
      </c>
      <c r="C25" s="69" t="s">
        <v>111</v>
      </c>
      <c r="D25" s="44" t="s">
        <v>7</v>
      </c>
      <c r="E25" s="44" t="s">
        <v>198</v>
      </c>
      <c r="F25" s="42">
        <v>382.6</v>
      </c>
      <c r="G25" s="42">
        <v>1129</v>
      </c>
      <c r="H25" s="23"/>
    </row>
    <row r="26" spans="1:8" ht="15">
      <c r="A26" s="52" t="s">
        <v>5</v>
      </c>
      <c r="B26" s="46" t="s">
        <v>107</v>
      </c>
      <c r="C26" s="46" t="s">
        <v>111</v>
      </c>
      <c r="D26" s="76" t="s">
        <v>6</v>
      </c>
      <c r="E26" s="48"/>
      <c r="F26" s="77"/>
      <c r="G26" s="49">
        <f>G27</f>
        <v>873.5</v>
      </c>
      <c r="H26" s="23"/>
    </row>
    <row r="27" spans="1:8" ht="15">
      <c r="A27" s="20" t="s">
        <v>341</v>
      </c>
      <c r="B27" s="21" t="s">
        <v>107</v>
      </c>
      <c r="C27" s="21" t="s">
        <v>111</v>
      </c>
      <c r="D27" s="22" t="s">
        <v>6</v>
      </c>
      <c r="E27" s="22" t="s">
        <v>198</v>
      </c>
      <c r="F27" s="23">
        <v>382.6</v>
      </c>
      <c r="G27" s="23">
        <v>873.5</v>
      </c>
      <c r="H27" s="23"/>
    </row>
    <row r="28" spans="1:8" ht="30" customHeight="1">
      <c r="A28" s="8" t="s">
        <v>201</v>
      </c>
      <c r="B28" s="9" t="s">
        <v>107</v>
      </c>
      <c r="C28" s="9" t="s">
        <v>114</v>
      </c>
      <c r="D28" s="10" t="s">
        <v>108</v>
      </c>
      <c r="E28" s="10" t="s">
        <v>108</v>
      </c>
      <c r="F28" s="11">
        <f>F29</f>
        <v>36724.40000000001</v>
      </c>
      <c r="G28" s="11">
        <f>G29</f>
        <v>49316.399999999994</v>
      </c>
      <c r="H28" s="11" t="e">
        <f>#REF!-F28</f>
        <v>#REF!</v>
      </c>
    </row>
    <row r="29" spans="1:8" ht="46.5">
      <c r="A29" s="8" t="s">
        <v>195</v>
      </c>
      <c r="B29" s="9" t="s">
        <v>107</v>
      </c>
      <c r="C29" s="9" t="s">
        <v>114</v>
      </c>
      <c r="D29" s="10" t="s">
        <v>196</v>
      </c>
      <c r="E29" s="10" t="s">
        <v>108</v>
      </c>
      <c r="F29" s="11">
        <f>F30+F40</f>
        <v>36724.40000000001</v>
      </c>
      <c r="G29" s="11">
        <f>G30+G40</f>
        <v>49316.399999999994</v>
      </c>
      <c r="H29" s="11" t="e">
        <f>#REF!-F29</f>
        <v>#REF!</v>
      </c>
    </row>
    <row r="30" spans="1:8" ht="15">
      <c r="A30" s="52" t="s">
        <v>113</v>
      </c>
      <c r="B30" s="46" t="s">
        <v>107</v>
      </c>
      <c r="C30" s="46" t="s">
        <v>114</v>
      </c>
      <c r="D30" s="47" t="s">
        <v>200</v>
      </c>
      <c r="E30" s="47"/>
      <c r="F30" s="49">
        <f>SUM(F31:F39)</f>
        <v>34883.100000000006</v>
      </c>
      <c r="G30" s="49">
        <f>SUM(G31:G39)</f>
        <v>47608.09999999999</v>
      </c>
      <c r="H30" s="11" t="e">
        <f>#REF!-F30</f>
        <v>#REF!</v>
      </c>
    </row>
    <row r="31" spans="1:8" ht="15">
      <c r="A31" s="20" t="s">
        <v>199</v>
      </c>
      <c r="B31" s="21" t="s">
        <v>107</v>
      </c>
      <c r="C31" s="21" t="s">
        <v>114</v>
      </c>
      <c r="D31" s="22" t="s">
        <v>200</v>
      </c>
      <c r="E31" s="22" t="s">
        <v>198</v>
      </c>
      <c r="F31" s="23">
        <f>7529.8</f>
        <v>7529.8</v>
      </c>
      <c r="G31" s="23">
        <f>10049.3+0.1+0.1</f>
        <v>10049.5</v>
      </c>
      <c r="H31" s="19" t="e">
        <f>#REF!-F31</f>
        <v>#REF!</v>
      </c>
    </row>
    <row r="32" spans="1:8" ht="15">
      <c r="A32" s="16" t="s">
        <v>341</v>
      </c>
      <c r="B32" s="17" t="s">
        <v>107</v>
      </c>
      <c r="C32" s="17" t="s">
        <v>114</v>
      </c>
      <c r="D32" s="18" t="s">
        <v>340</v>
      </c>
      <c r="E32" s="18" t="s">
        <v>198</v>
      </c>
      <c r="F32" s="19">
        <f>24230.9</f>
        <v>24230.9</v>
      </c>
      <c r="G32" s="19">
        <f>33754.7-0.1</f>
        <v>33754.6</v>
      </c>
      <c r="H32" s="19" t="e">
        <f>#REF!-F32</f>
        <v>#REF!</v>
      </c>
    </row>
    <row r="33" spans="1:8" ht="15">
      <c r="A33" s="16" t="s">
        <v>341</v>
      </c>
      <c r="B33" s="17" t="s">
        <v>107</v>
      </c>
      <c r="C33" s="17" t="s">
        <v>114</v>
      </c>
      <c r="D33" s="18" t="s">
        <v>372</v>
      </c>
      <c r="E33" s="18" t="s">
        <v>198</v>
      </c>
      <c r="F33" s="19">
        <v>695.6</v>
      </c>
      <c r="G33" s="19">
        <v>868.8</v>
      </c>
      <c r="H33" s="19" t="e">
        <f>#REF!-F33</f>
        <v>#REF!</v>
      </c>
    </row>
    <row r="34" spans="1:8" ht="15">
      <c r="A34" s="16" t="s">
        <v>341</v>
      </c>
      <c r="B34" s="17" t="s">
        <v>107</v>
      </c>
      <c r="C34" s="17" t="s">
        <v>114</v>
      </c>
      <c r="D34" s="18" t="s">
        <v>373</v>
      </c>
      <c r="E34" s="18" t="s">
        <v>198</v>
      </c>
      <c r="F34" s="19">
        <v>10</v>
      </c>
      <c r="G34" s="19">
        <v>10</v>
      </c>
      <c r="H34" s="19" t="e">
        <f>#REF!-F34</f>
        <v>#REF!</v>
      </c>
    </row>
    <row r="35" spans="1:8" ht="15">
      <c r="A35" s="16" t="s">
        <v>341</v>
      </c>
      <c r="B35" s="17" t="s">
        <v>107</v>
      </c>
      <c r="C35" s="17" t="s">
        <v>114</v>
      </c>
      <c r="D35" s="18" t="s">
        <v>374</v>
      </c>
      <c r="E35" s="18" t="s">
        <v>198</v>
      </c>
      <c r="F35" s="19">
        <v>1786</v>
      </c>
      <c r="G35" s="19">
        <v>2199.7</v>
      </c>
      <c r="H35" s="19" t="e">
        <f>#REF!-F35</f>
        <v>#REF!</v>
      </c>
    </row>
    <row r="36" spans="1:8" ht="15">
      <c r="A36" s="16" t="s">
        <v>199</v>
      </c>
      <c r="B36" s="17" t="s">
        <v>107</v>
      </c>
      <c r="C36" s="17" t="s">
        <v>114</v>
      </c>
      <c r="D36" s="18" t="s">
        <v>375</v>
      </c>
      <c r="E36" s="18" t="s">
        <v>198</v>
      </c>
      <c r="F36" s="19">
        <v>313</v>
      </c>
      <c r="G36" s="19">
        <v>378.7</v>
      </c>
      <c r="H36" s="19" t="e">
        <f>#REF!-F36</f>
        <v>#REF!</v>
      </c>
    </row>
    <row r="37" spans="1:8" ht="15">
      <c r="A37" s="16" t="s">
        <v>199</v>
      </c>
      <c r="B37" s="17" t="s">
        <v>107</v>
      </c>
      <c r="C37" s="17" t="s">
        <v>114</v>
      </c>
      <c r="D37" s="18" t="s">
        <v>389</v>
      </c>
      <c r="E37" s="18" t="s">
        <v>198</v>
      </c>
      <c r="F37" s="19">
        <v>10</v>
      </c>
      <c r="G37" s="19">
        <v>10</v>
      </c>
      <c r="H37" s="19"/>
    </row>
    <row r="38" spans="1:8" ht="15">
      <c r="A38" s="16" t="s">
        <v>199</v>
      </c>
      <c r="B38" s="17" t="s">
        <v>107</v>
      </c>
      <c r="C38" s="17" t="s">
        <v>114</v>
      </c>
      <c r="D38" s="18" t="s">
        <v>408</v>
      </c>
      <c r="E38" s="18" t="s">
        <v>198</v>
      </c>
      <c r="F38" s="19">
        <v>3.5</v>
      </c>
      <c r="G38" s="19">
        <v>35.6</v>
      </c>
      <c r="H38" s="19"/>
    </row>
    <row r="39" spans="1:8" ht="15">
      <c r="A39" s="16" t="s">
        <v>199</v>
      </c>
      <c r="B39" s="17" t="s">
        <v>107</v>
      </c>
      <c r="C39" s="17" t="s">
        <v>114</v>
      </c>
      <c r="D39" s="18" t="s">
        <v>376</v>
      </c>
      <c r="E39" s="18" t="s">
        <v>198</v>
      </c>
      <c r="F39" s="19">
        <v>304.3</v>
      </c>
      <c r="G39" s="19">
        <v>301.2</v>
      </c>
      <c r="H39" s="19" t="e">
        <f>#REF!-F39</f>
        <v>#REF!</v>
      </c>
    </row>
    <row r="40" spans="1:8" ht="30.75">
      <c r="A40" s="8" t="s">
        <v>189</v>
      </c>
      <c r="B40" s="9" t="s">
        <v>107</v>
      </c>
      <c r="C40" s="9" t="s">
        <v>114</v>
      </c>
      <c r="D40" s="10" t="s">
        <v>202</v>
      </c>
      <c r="E40" s="10"/>
      <c r="F40" s="11">
        <f>F41</f>
        <v>1841.3</v>
      </c>
      <c r="G40" s="11">
        <f>G41</f>
        <v>1708.3</v>
      </c>
      <c r="H40" s="11" t="e">
        <f>#REF!-F40</f>
        <v>#REF!</v>
      </c>
    </row>
    <row r="41" spans="1:8" ht="15">
      <c r="A41" s="24" t="s">
        <v>199</v>
      </c>
      <c r="B41" s="25" t="s">
        <v>107</v>
      </c>
      <c r="C41" s="25" t="s">
        <v>114</v>
      </c>
      <c r="D41" s="26" t="s">
        <v>202</v>
      </c>
      <c r="E41" s="26" t="s">
        <v>198</v>
      </c>
      <c r="F41" s="27">
        <v>1841.3</v>
      </c>
      <c r="G41" s="27">
        <v>1708.3</v>
      </c>
      <c r="H41" s="27" t="e">
        <f>#REF!-F41</f>
        <v>#REF!</v>
      </c>
    </row>
    <row r="42" spans="1:8" ht="30.75" customHeight="1">
      <c r="A42" s="8" t="s">
        <v>205</v>
      </c>
      <c r="B42" s="9" t="s">
        <v>107</v>
      </c>
      <c r="C42" s="9" t="s">
        <v>115</v>
      </c>
      <c r="D42" s="10" t="s">
        <v>108</v>
      </c>
      <c r="E42" s="10" t="s">
        <v>108</v>
      </c>
      <c r="F42" s="11">
        <f>F43</f>
        <v>9569.5</v>
      </c>
      <c r="G42" s="11">
        <f>G43</f>
        <v>10756</v>
      </c>
      <c r="H42" s="11" t="e">
        <f>#REF!-F42</f>
        <v>#REF!</v>
      </c>
    </row>
    <row r="43" spans="1:8" ht="46.5">
      <c r="A43" s="8" t="s">
        <v>195</v>
      </c>
      <c r="B43" s="9" t="s">
        <v>107</v>
      </c>
      <c r="C43" s="9" t="s">
        <v>115</v>
      </c>
      <c r="D43" s="10" t="s">
        <v>196</v>
      </c>
      <c r="E43" s="10" t="s">
        <v>108</v>
      </c>
      <c r="F43" s="11">
        <f>F44</f>
        <v>9569.5</v>
      </c>
      <c r="G43" s="11">
        <f>G44</f>
        <v>10756</v>
      </c>
      <c r="H43" s="11" t="e">
        <f>#REF!-F43</f>
        <v>#REF!</v>
      </c>
    </row>
    <row r="44" spans="1:8" ht="15">
      <c r="A44" s="52" t="s">
        <v>113</v>
      </c>
      <c r="B44" s="46" t="s">
        <v>107</v>
      </c>
      <c r="C44" s="46" t="s">
        <v>115</v>
      </c>
      <c r="D44" s="47" t="s">
        <v>200</v>
      </c>
      <c r="E44" s="47"/>
      <c r="F44" s="49">
        <f>SUM(F45:F47)</f>
        <v>9569.5</v>
      </c>
      <c r="G44" s="49">
        <f>SUM(G45:G47)</f>
        <v>10756</v>
      </c>
      <c r="H44" s="11" t="e">
        <f>#REF!-F44</f>
        <v>#REF!</v>
      </c>
    </row>
    <row r="45" spans="1:8" ht="15">
      <c r="A45" s="20" t="s">
        <v>199</v>
      </c>
      <c r="B45" s="21" t="s">
        <v>107</v>
      </c>
      <c r="C45" s="21" t="s">
        <v>115</v>
      </c>
      <c r="D45" s="22" t="s">
        <v>200</v>
      </c>
      <c r="E45" s="22" t="s">
        <v>198</v>
      </c>
      <c r="F45" s="23">
        <v>1263.1</v>
      </c>
      <c r="G45" s="23">
        <v>1675.3</v>
      </c>
      <c r="H45" s="23" t="e">
        <f>#REF!-F45</f>
        <v>#REF!</v>
      </c>
    </row>
    <row r="46" spans="1:8" ht="15">
      <c r="A46" s="20" t="s">
        <v>441</v>
      </c>
      <c r="B46" s="21" t="s">
        <v>107</v>
      </c>
      <c r="C46" s="21" t="s">
        <v>115</v>
      </c>
      <c r="D46" s="22" t="s">
        <v>340</v>
      </c>
      <c r="E46" s="22" t="s">
        <v>198</v>
      </c>
      <c r="F46" s="23">
        <v>7189.9</v>
      </c>
      <c r="G46" s="23">
        <v>8171.8</v>
      </c>
      <c r="H46" s="23" t="e">
        <f>#REF!-F46</f>
        <v>#REF!</v>
      </c>
    </row>
    <row r="47" spans="1:8" ht="15">
      <c r="A47" s="20" t="s">
        <v>199</v>
      </c>
      <c r="B47" s="21" t="s">
        <v>107</v>
      </c>
      <c r="C47" s="21" t="s">
        <v>115</v>
      </c>
      <c r="D47" s="22" t="s">
        <v>377</v>
      </c>
      <c r="E47" s="22" t="s">
        <v>198</v>
      </c>
      <c r="F47" s="23">
        <v>1116.5</v>
      </c>
      <c r="G47" s="23">
        <v>908.9</v>
      </c>
      <c r="H47" s="23" t="e">
        <f>#REF!-F47</f>
        <v>#REF!</v>
      </c>
    </row>
    <row r="48" spans="1:8" ht="15">
      <c r="A48" s="8" t="s">
        <v>119</v>
      </c>
      <c r="B48" s="9" t="s">
        <v>107</v>
      </c>
      <c r="C48" s="9" t="s">
        <v>206</v>
      </c>
      <c r="D48" s="10" t="s">
        <v>108</v>
      </c>
      <c r="E48" s="10" t="s">
        <v>108</v>
      </c>
      <c r="F48" s="11">
        <f aca="true" t="shared" si="1" ref="F48:G50">F49</f>
        <v>3572.6</v>
      </c>
      <c r="G48" s="11">
        <f t="shared" si="1"/>
        <v>10700</v>
      </c>
      <c r="H48" s="11" t="e">
        <f>#REF!-F48</f>
        <v>#REF!</v>
      </c>
    </row>
    <row r="49" spans="1:8" ht="15">
      <c r="A49" s="8" t="s">
        <v>119</v>
      </c>
      <c r="B49" s="9" t="s">
        <v>107</v>
      </c>
      <c r="C49" s="9" t="s">
        <v>206</v>
      </c>
      <c r="D49" s="10" t="s">
        <v>209</v>
      </c>
      <c r="E49" s="10" t="s">
        <v>108</v>
      </c>
      <c r="F49" s="11">
        <f t="shared" si="1"/>
        <v>3572.6</v>
      </c>
      <c r="G49" s="11">
        <f t="shared" si="1"/>
        <v>10700</v>
      </c>
      <c r="H49" s="11" t="e">
        <f>#REF!-F49</f>
        <v>#REF!</v>
      </c>
    </row>
    <row r="50" spans="1:8" ht="15">
      <c r="A50" s="28" t="s">
        <v>210</v>
      </c>
      <c r="B50" s="29" t="s">
        <v>107</v>
      </c>
      <c r="C50" s="29" t="s">
        <v>206</v>
      </c>
      <c r="D50" s="6" t="s">
        <v>211</v>
      </c>
      <c r="E50" s="6"/>
      <c r="F50" s="7">
        <f t="shared" si="1"/>
        <v>3572.6</v>
      </c>
      <c r="G50" s="7">
        <f t="shared" si="1"/>
        <v>10700</v>
      </c>
      <c r="H50" s="7" t="e">
        <f>#REF!-F50</f>
        <v>#REF!</v>
      </c>
    </row>
    <row r="51" spans="1:8" ht="15">
      <c r="A51" s="16" t="s">
        <v>31</v>
      </c>
      <c r="B51" s="17" t="s">
        <v>107</v>
      </c>
      <c r="C51" s="17" t="s">
        <v>206</v>
      </c>
      <c r="D51" s="18" t="s">
        <v>211</v>
      </c>
      <c r="E51" s="18" t="s">
        <v>8</v>
      </c>
      <c r="F51" s="19">
        <v>3572.6</v>
      </c>
      <c r="G51" s="19">
        <f>10000+700</f>
        <v>10700</v>
      </c>
      <c r="H51" s="19" t="e">
        <f>#REF!-F51</f>
        <v>#REF!</v>
      </c>
    </row>
    <row r="52" spans="1:8" ht="15">
      <c r="A52" s="8" t="s">
        <v>120</v>
      </c>
      <c r="B52" s="9" t="s">
        <v>107</v>
      </c>
      <c r="C52" s="9" t="s">
        <v>61</v>
      </c>
      <c r="D52" s="10" t="s">
        <v>108</v>
      </c>
      <c r="E52" s="10" t="s">
        <v>108</v>
      </c>
      <c r="F52" s="11" t="e">
        <f>F53+F56+F62+F68+F86+#REF!+#REF!</f>
        <v>#REF!</v>
      </c>
      <c r="G52" s="11">
        <f>G53+G56+G62+G68+G86+G89</f>
        <v>72728.9</v>
      </c>
      <c r="H52" s="11" t="e">
        <f>#REF!-F52</f>
        <v>#REF!</v>
      </c>
    </row>
    <row r="53" spans="1:8" ht="15">
      <c r="A53" s="8" t="s">
        <v>226</v>
      </c>
      <c r="B53" s="9" t="s">
        <v>107</v>
      </c>
      <c r="C53" s="9" t="s">
        <v>61</v>
      </c>
      <c r="D53" s="10" t="s">
        <v>227</v>
      </c>
      <c r="E53" s="10"/>
      <c r="F53" s="11">
        <f>F54</f>
        <v>3478.4</v>
      </c>
      <c r="G53" s="11">
        <f>G54</f>
        <v>3979.5</v>
      </c>
      <c r="H53" s="11" t="e">
        <f>#REF!-F53</f>
        <v>#REF!</v>
      </c>
    </row>
    <row r="54" spans="1:8" ht="15">
      <c r="A54" s="8" t="s">
        <v>224</v>
      </c>
      <c r="B54" s="9" t="s">
        <v>107</v>
      </c>
      <c r="C54" s="9" t="s">
        <v>61</v>
      </c>
      <c r="D54" s="10" t="s">
        <v>225</v>
      </c>
      <c r="E54" s="10"/>
      <c r="F54" s="11">
        <f>F55</f>
        <v>3478.4</v>
      </c>
      <c r="G54" s="11">
        <f>G55</f>
        <v>3979.5</v>
      </c>
      <c r="H54" s="11" t="e">
        <f>#REF!-F54</f>
        <v>#REF!</v>
      </c>
    </row>
    <row r="55" spans="1:8" ht="15">
      <c r="A55" s="20" t="s">
        <v>199</v>
      </c>
      <c r="B55" s="21" t="s">
        <v>107</v>
      </c>
      <c r="C55" s="21" t="s">
        <v>61</v>
      </c>
      <c r="D55" s="22" t="s">
        <v>225</v>
      </c>
      <c r="E55" s="22" t="s">
        <v>198</v>
      </c>
      <c r="F55" s="23">
        <v>3478.4</v>
      </c>
      <c r="G55" s="23">
        <v>3979.5</v>
      </c>
      <c r="H55" s="23" t="e">
        <f>#REF!-F55</f>
        <v>#REF!</v>
      </c>
    </row>
    <row r="56" spans="1:8" ht="46.5">
      <c r="A56" s="8" t="s">
        <v>195</v>
      </c>
      <c r="B56" s="9" t="s">
        <v>107</v>
      </c>
      <c r="C56" s="9" t="s">
        <v>61</v>
      </c>
      <c r="D56" s="10" t="s">
        <v>196</v>
      </c>
      <c r="E56" s="10" t="s">
        <v>108</v>
      </c>
      <c r="F56" s="11">
        <f>F57+F60</f>
        <v>27727.6</v>
      </c>
      <c r="G56" s="11">
        <f>G57+G60</f>
        <v>31406.800000000003</v>
      </c>
      <c r="H56" s="11" t="e">
        <f>#REF!-F56</f>
        <v>#REF!</v>
      </c>
    </row>
    <row r="57" spans="1:8" ht="15">
      <c r="A57" s="52" t="s">
        <v>113</v>
      </c>
      <c r="B57" s="46" t="s">
        <v>107</v>
      </c>
      <c r="C57" s="46" t="s">
        <v>61</v>
      </c>
      <c r="D57" s="47" t="s">
        <v>200</v>
      </c>
      <c r="E57" s="47"/>
      <c r="F57" s="49">
        <f>SUM(F58:F59)</f>
        <v>8176.9</v>
      </c>
      <c r="G57" s="49">
        <f>SUM(G58:G59)</f>
        <v>8320.800000000001</v>
      </c>
      <c r="H57" s="11" t="e">
        <f>#REF!-F57</f>
        <v>#REF!</v>
      </c>
    </row>
    <row r="58" spans="1:8" ht="15">
      <c r="A58" s="20" t="s">
        <v>199</v>
      </c>
      <c r="B58" s="21" t="s">
        <v>107</v>
      </c>
      <c r="C58" s="21" t="s">
        <v>61</v>
      </c>
      <c r="D58" s="22" t="s">
        <v>200</v>
      </c>
      <c r="E58" s="22" t="s">
        <v>198</v>
      </c>
      <c r="F58" s="23">
        <f>1704.7</f>
        <v>1704.7</v>
      </c>
      <c r="G58" s="23">
        <v>1417.7</v>
      </c>
      <c r="H58" s="23" t="e">
        <f>#REF!-F58</f>
        <v>#REF!</v>
      </c>
    </row>
    <row r="59" spans="1:8" ht="15">
      <c r="A59" s="20" t="s">
        <v>441</v>
      </c>
      <c r="B59" s="21" t="s">
        <v>107</v>
      </c>
      <c r="C59" s="21" t="s">
        <v>61</v>
      </c>
      <c r="D59" s="22" t="s">
        <v>340</v>
      </c>
      <c r="E59" s="22" t="s">
        <v>198</v>
      </c>
      <c r="F59" s="23">
        <f>6472.2</f>
        <v>6472.2</v>
      </c>
      <c r="G59" s="23">
        <v>6903.1</v>
      </c>
      <c r="H59" s="23" t="e">
        <f>#REF!-F59</f>
        <v>#REF!</v>
      </c>
    </row>
    <row r="60" spans="1:8" ht="15">
      <c r="A60" s="8" t="s">
        <v>121</v>
      </c>
      <c r="B60" s="9" t="s">
        <v>107</v>
      </c>
      <c r="C60" s="9" t="s">
        <v>61</v>
      </c>
      <c r="D60" s="10" t="s">
        <v>212</v>
      </c>
      <c r="E60" s="10"/>
      <c r="F60" s="11">
        <f>F61</f>
        <v>19550.7</v>
      </c>
      <c r="G60" s="11">
        <f>G61</f>
        <v>23086</v>
      </c>
      <c r="H60" s="11" t="e">
        <f>#REF!-F60</f>
        <v>#REF!</v>
      </c>
    </row>
    <row r="61" spans="1:8" ht="15">
      <c r="A61" s="20" t="s">
        <v>9</v>
      </c>
      <c r="B61" s="17" t="s">
        <v>107</v>
      </c>
      <c r="C61" s="17" t="s">
        <v>61</v>
      </c>
      <c r="D61" s="18" t="s">
        <v>212</v>
      </c>
      <c r="E61" s="18" t="s">
        <v>213</v>
      </c>
      <c r="F61" s="19">
        <v>19550.7</v>
      </c>
      <c r="G61" s="19">
        <v>23086</v>
      </c>
      <c r="H61" s="19" t="e">
        <f>#REF!-F61</f>
        <v>#REF!</v>
      </c>
    </row>
    <row r="62" spans="1:8" ht="30.75">
      <c r="A62" s="12" t="s">
        <v>186</v>
      </c>
      <c r="B62" s="13" t="s">
        <v>107</v>
      </c>
      <c r="C62" s="13" t="s">
        <v>61</v>
      </c>
      <c r="D62" s="14" t="s">
        <v>215</v>
      </c>
      <c r="E62" s="14" t="s">
        <v>108</v>
      </c>
      <c r="F62" s="15" t="e">
        <f>F63</f>
        <v>#REF!</v>
      </c>
      <c r="G62" s="15">
        <f>G63</f>
        <v>712.6</v>
      </c>
      <c r="H62" s="15" t="e">
        <f>#REF!-F62</f>
        <v>#REF!</v>
      </c>
    </row>
    <row r="63" spans="1:8" ht="30.75">
      <c r="A63" s="8" t="s">
        <v>187</v>
      </c>
      <c r="B63" s="9" t="s">
        <v>107</v>
      </c>
      <c r="C63" s="9" t="s">
        <v>61</v>
      </c>
      <c r="D63" s="10" t="s">
        <v>214</v>
      </c>
      <c r="E63" s="10"/>
      <c r="F63" s="11" t="e">
        <f>#REF!</f>
        <v>#REF!</v>
      </c>
      <c r="G63" s="11">
        <f>G64+G66</f>
        <v>712.6</v>
      </c>
      <c r="H63" s="11" t="e">
        <f>#REF!-F63</f>
        <v>#REF!</v>
      </c>
    </row>
    <row r="64" spans="1:8" ht="30.75">
      <c r="A64" s="8" t="s">
        <v>49</v>
      </c>
      <c r="B64" s="9" t="s">
        <v>107</v>
      </c>
      <c r="C64" s="9" t="s">
        <v>61</v>
      </c>
      <c r="D64" s="10" t="s">
        <v>50</v>
      </c>
      <c r="E64" s="10"/>
      <c r="F64" s="11"/>
      <c r="G64" s="11">
        <f>G65</f>
        <v>314.6</v>
      </c>
      <c r="H64" s="23"/>
    </row>
    <row r="65" spans="1:8" ht="15">
      <c r="A65" s="20" t="s">
        <v>199</v>
      </c>
      <c r="B65" s="17" t="s">
        <v>107</v>
      </c>
      <c r="C65" s="17" t="s">
        <v>61</v>
      </c>
      <c r="D65" s="18" t="s">
        <v>50</v>
      </c>
      <c r="E65" s="18" t="s">
        <v>198</v>
      </c>
      <c r="F65" s="19"/>
      <c r="G65" s="19">
        <v>314.6</v>
      </c>
      <c r="H65" s="23"/>
    </row>
    <row r="66" spans="1:8" ht="15">
      <c r="A66" s="8" t="s">
        <v>51</v>
      </c>
      <c r="B66" s="9" t="s">
        <v>107</v>
      </c>
      <c r="C66" s="9" t="s">
        <v>61</v>
      </c>
      <c r="D66" s="10" t="s">
        <v>52</v>
      </c>
      <c r="E66" s="10"/>
      <c r="F66" s="11"/>
      <c r="G66" s="11">
        <f>G67</f>
        <v>398</v>
      </c>
      <c r="H66" s="23"/>
    </row>
    <row r="67" spans="1:8" ht="15">
      <c r="A67" s="20" t="s">
        <v>199</v>
      </c>
      <c r="B67" s="17" t="s">
        <v>107</v>
      </c>
      <c r="C67" s="17" t="s">
        <v>61</v>
      </c>
      <c r="D67" s="18" t="s">
        <v>52</v>
      </c>
      <c r="E67" s="18" t="s">
        <v>198</v>
      </c>
      <c r="F67" s="19"/>
      <c r="G67" s="19">
        <v>398</v>
      </c>
      <c r="H67" s="23"/>
    </row>
    <row r="68" spans="1:8" ht="30.75">
      <c r="A68" s="8" t="s">
        <v>122</v>
      </c>
      <c r="B68" s="9" t="s">
        <v>107</v>
      </c>
      <c r="C68" s="9" t="s">
        <v>61</v>
      </c>
      <c r="D68" s="10" t="s">
        <v>216</v>
      </c>
      <c r="E68" s="10" t="s">
        <v>108</v>
      </c>
      <c r="F68" s="11" t="e">
        <f>F69</f>
        <v>#REF!</v>
      </c>
      <c r="G68" s="11">
        <f>G69</f>
        <v>7071.7</v>
      </c>
      <c r="H68" s="11" t="e">
        <f>#REF!-F68</f>
        <v>#REF!</v>
      </c>
    </row>
    <row r="69" spans="1:8" ht="15">
      <c r="A69" s="8" t="s">
        <v>123</v>
      </c>
      <c r="B69" s="9" t="s">
        <v>107</v>
      </c>
      <c r="C69" s="9" t="s">
        <v>61</v>
      </c>
      <c r="D69" s="10" t="s">
        <v>217</v>
      </c>
      <c r="E69" s="10"/>
      <c r="F69" s="11" t="e">
        <f>#REF!+F70+F72+F76+#REF!+#REF!+#REF!+#REF!+F82+F84+#REF!+#REF!+#REF!</f>
        <v>#REF!</v>
      </c>
      <c r="G69" s="11">
        <f>G70+G72+G76+G82+G84+G80+G74+G78</f>
        <v>7071.7</v>
      </c>
      <c r="H69" s="11" t="e">
        <f>#REF!-F69</f>
        <v>#REF!</v>
      </c>
    </row>
    <row r="70" spans="1:8" ht="15">
      <c r="A70" s="8" t="s">
        <v>219</v>
      </c>
      <c r="B70" s="9" t="s">
        <v>107</v>
      </c>
      <c r="C70" s="9" t="s">
        <v>61</v>
      </c>
      <c r="D70" s="10" t="s">
        <v>218</v>
      </c>
      <c r="E70" s="10" t="s">
        <v>108</v>
      </c>
      <c r="F70" s="11">
        <f>F71</f>
        <v>20</v>
      </c>
      <c r="G70" s="11">
        <f>G71</f>
        <v>30</v>
      </c>
      <c r="H70" s="11" t="e">
        <f>#REF!-F70</f>
        <v>#REF!</v>
      </c>
    </row>
    <row r="71" spans="1:8" ht="15">
      <c r="A71" s="20" t="s">
        <v>199</v>
      </c>
      <c r="B71" s="17" t="s">
        <v>107</v>
      </c>
      <c r="C71" s="17" t="s">
        <v>61</v>
      </c>
      <c r="D71" s="18" t="s">
        <v>218</v>
      </c>
      <c r="E71" s="18" t="s">
        <v>198</v>
      </c>
      <c r="F71" s="19">
        <f>30-10</f>
        <v>20</v>
      </c>
      <c r="G71" s="19">
        <v>30</v>
      </c>
      <c r="H71" s="19" t="e">
        <f>#REF!-F71</f>
        <v>#REF!</v>
      </c>
    </row>
    <row r="72" spans="1:8" ht="46.5">
      <c r="A72" s="8" t="s">
        <v>393</v>
      </c>
      <c r="B72" s="9" t="s">
        <v>107</v>
      </c>
      <c r="C72" s="9" t="s">
        <v>61</v>
      </c>
      <c r="D72" s="10" t="s">
        <v>220</v>
      </c>
      <c r="E72" s="10" t="s">
        <v>108</v>
      </c>
      <c r="F72" s="11">
        <f>F73</f>
        <v>145.1</v>
      </c>
      <c r="G72" s="11">
        <f>G73</f>
        <v>258.6</v>
      </c>
      <c r="H72" s="11" t="e">
        <f>#REF!-F72</f>
        <v>#REF!</v>
      </c>
    </row>
    <row r="73" spans="1:8" ht="15">
      <c r="A73" s="30" t="s">
        <v>199</v>
      </c>
      <c r="B73" s="17" t="s">
        <v>107</v>
      </c>
      <c r="C73" s="17" t="s">
        <v>61</v>
      </c>
      <c r="D73" s="18" t="s">
        <v>220</v>
      </c>
      <c r="E73" s="31" t="s">
        <v>198</v>
      </c>
      <c r="F73" s="32">
        <v>145.1</v>
      </c>
      <c r="G73" s="32">
        <v>258.6</v>
      </c>
      <c r="H73" s="19" t="e">
        <f>#REF!-F73</f>
        <v>#REF!</v>
      </c>
    </row>
    <row r="74" spans="1:8" ht="30.75">
      <c r="A74" s="33" t="s">
        <v>95</v>
      </c>
      <c r="B74" s="83" t="s">
        <v>107</v>
      </c>
      <c r="C74" s="83" t="s">
        <v>61</v>
      </c>
      <c r="D74" s="86" t="s">
        <v>94</v>
      </c>
      <c r="E74" s="22"/>
      <c r="F74" s="36">
        <f>F75</f>
        <v>310</v>
      </c>
      <c r="G74" s="36">
        <f>G75</f>
        <v>5000</v>
      </c>
      <c r="H74" s="23"/>
    </row>
    <row r="75" spans="1:8" ht="15">
      <c r="A75" s="20" t="s">
        <v>199</v>
      </c>
      <c r="B75" s="17" t="s">
        <v>107</v>
      </c>
      <c r="C75" s="17" t="s">
        <v>61</v>
      </c>
      <c r="D75" s="18" t="s">
        <v>94</v>
      </c>
      <c r="E75" s="18" t="s">
        <v>198</v>
      </c>
      <c r="F75" s="19">
        <v>310</v>
      </c>
      <c r="G75" s="19">
        <v>5000</v>
      </c>
      <c r="H75" s="23"/>
    </row>
    <row r="76" spans="1:8" ht="30.75">
      <c r="A76" s="37" t="s">
        <v>192</v>
      </c>
      <c r="B76" s="34" t="s">
        <v>107</v>
      </c>
      <c r="C76" s="34" t="s">
        <v>61</v>
      </c>
      <c r="D76" s="35" t="s">
        <v>221</v>
      </c>
      <c r="E76" s="38"/>
      <c r="F76" s="39">
        <f>F77</f>
        <v>12</v>
      </c>
      <c r="G76" s="39">
        <f>G77</f>
        <v>7.6</v>
      </c>
      <c r="H76" s="39" t="e">
        <f>#REF!-F76</f>
        <v>#REF!</v>
      </c>
    </row>
    <row r="77" spans="1:8" ht="15">
      <c r="A77" s="20" t="s">
        <v>199</v>
      </c>
      <c r="B77" s="17" t="s">
        <v>107</v>
      </c>
      <c r="C77" s="17" t="s">
        <v>61</v>
      </c>
      <c r="D77" s="18" t="s">
        <v>221</v>
      </c>
      <c r="E77" s="18" t="s">
        <v>198</v>
      </c>
      <c r="F77" s="19">
        <v>12</v>
      </c>
      <c r="G77" s="19">
        <v>7.6</v>
      </c>
      <c r="H77" s="19" t="e">
        <f>#REF!-F77</f>
        <v>#REF!</v>
      </c>
    </row>
    <row r="78" spans="1:8" ht="30.75">
      <c r="A78" s="66" t="s">
        <v>415</v>
      </c>
      <c r="B78" s="162" t="s">
        <v>107</v>
      </c>
      <c r="C78" s="162" t="s">
        <v>61</v>
      </c>
      <c r="D78" s="163" t="s">
        <v>414</v>
      </c>
      <c r="E78" s="137"/>
      <c r="F78" s="164">
        <f>F79</f>
        <v>12</v>
      </c>
      <c r="G78" s="164">
        <f>G79</f>
        <v>785.5</v>
      </c>
      <c r="H78" s="42"/>
    </row>
    <row r="79" spans="1:8" ht="15">
      <c r="A79" s="165" t="s">
        <v>341</v>
      </c>
      <c r="B79" s="40" t="s">
        <v>107</v>
      </c>
      <c r="C79" s="40" t="s">
        <v>61</v>
      </c>
      <c r="D79" s="31" t="s">
        <v>414</v>
      </c>
      <c r="E79" s="31" t="s">
        <v>198</v>
      </c>
      <c r="F79" s="32">
        <v>12</v>
      </c>
      <c r="G79" s="32">
        <f>1285.5-500</f>
        <v>785.5</v>
      </c>
      <c r="H79" s="42"/>
    </row>
    <row r="80" spans="1:8" ht="15">
      <c r="A80" s="37" t="s">
        <v>90</v>
      </c>
      <c r="B80" s="9" t="s">
        <v>107</v>
      </c>
      <c r="C80" s="9" t="s">
        <v>61</v>
      </c>
      <c r="D80" s="10" t="s">
        <v>89</v>
      </c>
      <c r="E80" s="38"/>
      <c r="F80" s="39">
        <f>F81</f>
        <v>10.2</v>
      </c>
      <c r="G80" s="39">
        <f>G81</f>
        <v>700</v>
      </c>
      <c r="H80" s="42"/>
    </row>
    <row r="81" spans="1:8" ht="15">
      <c r="A81" s="30" t="s">
        <v>199</v>
      </c>
      <c r="B81" s="40" t="s">
        <v>107</v>
      </c>
      <c r="C81" s="40" t="s">
        <v>61</v>
      </c>
      <c r="D81" s="31" t="s">
        <v>89</v>
      </c>
      <c r="E81" s="31" t="s">
        <v>198</v>
      </c>
      <c r="F81" s="32">
        <v>10.2</v>
      </c>
      <c r="G81" s="32">
        <v>700</v>
      </c>
      <c r="H81" s="42"/>
    </row>
    <row r="82" spans="1:8" ht="15">
      <c r="A82" s="37" t="s">
        <v>412</v>
      </c>
      <c r="B82" s="9" t="s">
        <v>107</v>
      </c>
      <c r="C82" s="9" t="s">
        <v>61</v>
      </c>
      <c r="D82" s="10" t="s">
        <v>413</v>
      </c>
      <c r="E82" s="38"/>
      <c r="F82" s="11">
        <f>F83</f>
        <v>10.2</v>
      </c>
      <c r="G82" s="11">
        <f>G83</f>
        <v>50</v>
      </c>
      <c r="H82" s="42"/>
    </row>
    <row r="83" spans="1:8" ht="15">
      <c r="A83" s="30" t="s">
        <v>199</v>
      </c>
      <c r="B83" s="40" t="s">
        <v>107</v>
      </c>
      <c r="C83" s="40" t="s">
        <v>61</v>
      </c>
      <c r="D83" s="31" t="s">
        <v>413</v>
      </c>
      <c r="E83" s="31" t="s">
        <v>198</v>
      </c>
      <c r="F83" s="32">
        <v>10.2</v>
      </c>
      <c r="G83" s="32">
        <v>50</v>
      </c>
      <c r="H83" s="42"/>
    </row>
    <row r="84" spans="1:8" ht="30.75">
      <c r="A84" s="43" t="s">
        <v>1</v>
      </c>
      <c r="B84" s="9" t="s">
        <v>107</v>
      </c>
      <c r="C84" s="9" t="s">
        <v>61</v>
      </c>
      <c r="D84" s="10" t="s">
        <v>0</v>
      </c>
      <c r="E84" s="44"/>
      <c r="F84" s="73">
        <f>F85</f>
        <v>120</v>
      </c>
      <c r="G84" s="73">
        <f>G85</f>
        <v>240</v>
      </c>
      <c r="H84" s="42"/>
    </row>
    <row r="85" spans="1:8" ht="15">
      <c r="A85" s="30" t="s">
        <v>199</v>
      </c>
      <c r="B85" s="40" t="s">
        <v>107</v>
      </c>
      <c r="C85" s="40" t="s">
        <v>61</v>
      </c>
      <c r="D85" s="31" t="s">
        <v>0</v>
      </c>
      <c r="E85" s="31" t="s">
        <v>198</v>
      </c>
      <c r="F85" s="32">
        <v>120</v>
      </c>
      <c r="G85" s="32">
        <v>240</v>
      </c>
      <c r="H85" s="42"/>
    </row>
    <row r="86" spans="1:8" ht="15">
      <c r="A86" s="12" t="s">
        <v>177</v>
      </c>
      <c r="B86" s="13" t="s">
        <v>107</v>
      </c>
      <c r="C86" s="13" t="s">
        <v>61</v>
      </c>
      <c r="D86" s="14" t="s">
        <v>222</v>
      </c>
      <c r="E86" s="14"/>
      <c r="F86" s="15">
        <f>F87</f>
        <v>21304.399999999998</v>
      </c>
      <c r="G86" s="15">
        <f>G87</f>
        <v>28598.3</v>
      </c>
      <c r="H86" s="15" t="e">
        <f>#REF!-F86</f>
        <v>#REF!</v>
      </c>
    </row>
    <row r="87" spans="1:8" ht="15">
      <c r="A87" s="8" t="s">
        <v>121</v>
      </c>
      <c r="B87" s="9" t="s">
        <v>107</v>
      </c>
      <c r="C87" s="9" t="s">
        <v>61</v>
      </c>
      <c r="D87" s="10" t="s">
        <v>332</v>
      </c>
      <c r="E87" s="10"/>
      <c r="F87" s="11">
        <f>F88</f>
        <v>21304.399999999998</v>
      </c>
      <c r="G87" s="11">
        <f>G88</f>
        <v>28598.3</v>
      </c>
      <c r="H87" s="11" t="e">
        <f>#REF!-F87</f>
        <v>#REF!</v>
      </c>
    </row>
    <row r="88" spans="1:8" ht="15">
      <c r="A88" s="30" t="s">
        <v>9</v>
      </c>
      <c r="B88" s="25" t="s">
        <v>107</v>
      </c>
      <c r="C88" s="25" t="s">
        <v>61</v>
      </c>
      <c r="D88" s="26" t="s">
        <v>332</v>
      </c>
      <c r="E88" s="26" t="s">
        <v>213</v>
      </c>
      <c r="F88" s="27">
        <f>21304.3+0.1</f>
        <v>21304.399999999998</v>
      </c>
      <c r="G88" s="27">
        <v>28598.3</v>
      </c>
      <c r="H88" s="27" t="e">
        <f>#REF!-F88</f>
        <v>#REF!</v>
      </c>
    </row>
    <row r="89" spans="1:8" ht="15">
      <c r="A89" s="45" t="s">
        <v>335</v>
      </c>
      <c r="B89" s="46" t="s">
        <v>107</v>
      </c>
      <c r="C89" s="46" t="s">
        <v>61</v>
      </c>
      <c r="D89" s="47" t="s">
        <v>336</v>
      </c>
      <c r="E89" s="48"/>
      <c r="F89" s="49">
        <f>F99</f>
        <v>2200</v>
      </c>
      <c r="G89" s="49">
        <f>G90</f>
        <v>960</v>
      </c>
      <c r="H89" s="42"/>
    </row>
    <row r="90" spans="1:8" ht="62.25">
      <c r="A90" s="156" t="s">
        <v>465</v>
      </c>
      <c r="B90" s="9" t="s">
        <v>107</v>
      </c>
      <c r="C90" s="9" t="s">
        <v>61</v>
      </c>
      <c r="D90" s="10" t="s">
        <v>464</v>
      </c>
      <c r="E90" s="38"/>
      <c r="F90" s="11">
        <f>F91</f>
        <v>50.2</v>
      </c>
      <c r="G90" s="11">
        <f>G91</f>
        <v>960</v>
      </c>
      <c r="H90" s="42"/>
    </row>
    <row r="91" spans="1:8" ht="15">
      <c r="A91" s="20" t="s">
        <v>451</v>
      </c>
      <c r="B91" s="31" t="s">
        <v>107</v>
      </c>
      <c r="C91" s="40" t="s">
        <v>61</v>
      </c>
      <c r="D91" s="31" t="s">
        <v>464</v>
      </c>
      <c r="E91" s="31" t="s">
        <v>448</v>
      </c>
      <c r="F91" s="32">
        <v>50.2</v>
      </c>
      <c r="G91" s="32">
        <v>960</v>
      </c>
      <c r="H91" s="42"/>
    </row>
    <row r="92" spans="1:8" ht="15">
      <c r="A92" s="50" t="s">
        <v>125</v>
      </c>
      <c r="B92" s="51" t="s">
        <v>124</v>
      </c>
      <c r="C92" s="51"/>
      <c r="D92" s="10" t="s">
        <v>108</v>
      </c>
      <c r="E92" s="10" t="s">
        <v>108</v>
      </c>
      <c r="F92" s="11">
        <f>F93+F100</f>
        <v>3288.7</v>
      </c>
      <c r="G92" s="11">
        <f>G93+G100</f>
        <v>1467.9</v>
      </c>
      <c r="H92" s="11" t="e">
        <f>#REF!-F92</f>
        <v>#REF!</v>
      </c>
    </row>
    <row r="93" spans="1:8" ht="15">
      <c r="A93" s="8" t="s">
        <v>127</v>
      </c>
      <c r="B93" s="9" t="s">
        <v>124</v>
      </c>
      <c r="C93" s="9" t="s">
        <v>126</v>
      </c>
      <c r="D93" s="10" t="s">
        <v>108</v>
      </c>
      <c r="E93" s="10" t="s">
        <v>108</v>
      </c>
      <c r="F93" s="11">
        <f>F97+F94</f>
        <v>2220.4</v>
      </c>
      <c r="G93" s="11">
        <f>G97+G94</f>
        <v>310.2</v>
      </c>
      <c r="H93" s="11" t="e">
        <f>#REF!-F93</f>
        <v>#REF!</v>
      </c>
    </row>
    <row r="94" spans="1:8" ht="15">
      <c r="A94" s="8" t="s">
        <v>313</v>
      </c>
      <c r="B94" s="9" t="s">
        <v>124</v>
      </c>
      <c r="C94" s="9" t="s">
        <v>126</v>
      </c>
      <c r="D94" s="10" t="s">
        <v>314</v>
      </c>
      <c r="E94" s="10"/>
      <c r="F94" s="11">
        <f>F95</f>
        <v>20.4</v>
      </c>
      <c r="G94" s="11">
        <f>G95</f>
        <v>10.2</v>
      </c>
      <c r="H94" s="11" t="e">
        <f>#REF!-F94</f>
        <v>#REF!</v>
      </c>
    </row>
    <row r="95" spans="1:8" ht="30.75">
      <c r="A95" s="8" t="s">
        <v>315</v>
      </c>
      <c r="B95" s="9" t="s">
        <v>124</v>
      </c>
      <c r="C95" s="9" t="s">
        <v>126</v>
      </c>
      <c r="D95" s="10" t="s">
        <v>316</v>
      </c>
      <c r="E95" s="10"/>
      <c r="F95" s="11">
        <f>F96</f>
        <v>20.4</v>
      </c>
      <c r="G95" s="11">
        <f>G96</f>
        <v>10.2</v>
      </c>
      <c r="H95" s="11" t="e">
        <f>#REF!-F95</f>
        <v>#REF!</v>
      </c>
    </row>
    <row r="96" spans="1:8" ht="15">
      <c r="A96" s="30" t="s">
        <v>199</v>
      </c>
      <c r="B96" s="17" t="s">
        <v>124</v>
      </c>
      <c r="C96" s="17" t="s">
        <v>126</v>
      </c>
      <c r="D96" s="18" t="s">
        <v>316</v>
      </c>
      <c r="E96" s="18" t="s">
        <v>198</v>
      </c>
      <c r="F96" s="19">
        <v>20.4</v>
      </c>
      <c r="G96" s="19">
        <v>10.2</v>
      </c>
      <c r="H96" s="19" t="e">
        <f>#REF!-F96</f>
        <v>#REF!</v>
      </c>
    </row>
    <row r="97" spans="1:8" ht="15">
      <c r="A97" s="8" t="s">
        <v>180</v>
      </c>
      <c r="B97" s="9" t="s">
        <v>124</v>
      </c>
      <c r="C97" s="9" t="s">
        <v>126</v>
      </c>
      <c r="D97" s="10" t="s">
        <v>223</v>
      </c>
      <c r="E97" s="10" t="s">
        <v>108</v>
      </c>
      <c r="F97" s="11">
        <f>F98</f>
        <v>2200</v>
      </c>
      <c r="G97" s="11">
        <f>G98</f>
        <v>300</v>
      </c>
      <c r="H97" s="11" t="e">
        <f>#REF!-F97</f>
        <v>#REF!</v>
      </c>
    </row>
    <row r="98" spans="1:8" ht="46.5">
      <c r="A98" s="8" t="s">
        <v>57</v>
      </c>
      <c r="B98" s="9" t="s">
        <v>124</v>
      </c>
      <c r="C98" s="9" t="s">
        <v>126</v>
      </c>
      <c r="D98" s="10" t="s">
        <v>228</v>
      </c>
      <c r="E98" s="10" t="s">
        <v>108</v>
      </c>
      <c r="F98" s="11">
        <f>F99</f>
        <v>2200</v>
      </c>
      <c r="G98" s="11">
        <f>G99</f>
        <v>300</v>
      </c>
      <c r="H98" s="11" t="e">
        <f>#REF!-F98</f>
        <v>#REF!</v>
      </c>
    </row>
    <row r="99" spans="1:8" ht="15">
      <c r="A99" s="30" t="s">
        <v>199</v>
      </c>
      <c r="B99" s="17" t="s">
        <v>124</v>
      </c>
      <c r="C99" s="17" t="s">
        <v>126</v>
      </c>
      <c r="D99" s="18" t="s">
        <v>228</v>
      </c>
      <c r="E99" s="18" t="s">
        <v>198</v>
      </c>
      <c r="F99" s="19">
        <v>2200</v>
      </c>
      <c r="G99" s="19">
        <v>300</v>
      </c>
      <c r="H99" s="19" t="e">
        <f>#REF!-F99</f>
        <v>#REF!</v>
      </c>
    </row>
    <row r="100" spans="1:8" ht="30.75">
      <c r="A100" s="8" t="s">
        <v>302</v>
      </c>
      <c r="B100" s="9" t="s">
        <v>124</v>
      </c>
      <c r="C100" s="9" t="s">
        <v>128</v>
      </c>
      <c r="D100" s="10" t="s">
        <v>108</v>
      </c>
      <c r="E100" s="10" t="s">
        <v>108</v>
      </c>
      <c r="F100" s="11">
        <f aca="true" t="shared" si="2" ref="F100:G102">F101</f>
        <v>1068.3</v>
      </c>
      <c r="G100" s="11">
        <f t="shared" si="2"/>
        <v>1157.7</v>
      </c>
      <c r="H100" s="11" t="e">
        <f>#REF!-F100</f>
        <v>#REF!</v>
      </c>
    </row>
    <row r="101" spans="1:8" ht="30.75">
      <c r="A101" s="8" t="s">
        <v>129</v>
      </c>
      <c r="B101" s="9" t="s">
        <v>124</v>
      </c>
      <c r="C101" s="9" t="s">
        <v>128</v>
      </c>
      <c r="D101" s="10" t="s">
        <v>229</v>
      </c>
      <c r="E101" s="10" t="s">
        <v>108</v>
      </c>
      <c r="F101" s="11">
        <f t="shared" si="2"/>
        <v>1068.3</v>
      </c>
      <c r="G101" s="11">
        <f t="shared" si="2"/>
        <v>1157.7</v>
      </c>
      <c r="H101" s="11" t="e">
        <f>#REF!-F101</f>
        <v>#REF!</v>
      </c>
    </row>
    <row r="102" spans="1:8" ht="30.75">
      <c r="A102" s="28" t="s">
        <v>183</v>
      </c>
      <c r="B102" s="29" t="s">
        <v>124</v>
      </c>
      <c r="C102" s="29" t="s">
        <v>128</v>
      </c>
      <c r="D102" s="6" t="s">
        <v>230</v>
      </c>
      <c r="E102" s="6"/>
      <c r="F102" s="7">
        <f t="shared" si="2"/>
        <v>1068.3</v>
      </c>
      <c r="G102" s="7">
        <f t="shared" si="2"/>
        <v>1157.7</v>
      </c>
      <c r="H102" s="7" t="e">
        <f>#REF!-F102</f>
        <v>#REF!</v>
      </c>
    </row>
    <row r="103" spans="1:8" ht="15">
      <c r="A103" s="30" t="s">
        <v>199</v>
      </c>
      <c r="B103" s="17" t="s">
        <v>124</v>
      </c>
      <c r="C103" s="17" t="s">
        <v>128</v>
      </c>
      <c r="D103" s="18" t="s">
        <v>230</v>
      </c>
      <c r="E103" s="18" t="s">
        <v>198</v>
      </c>
      <c r="F103" s="19">
        <f>296+932.8+500-480-180.5</f>
        <v>1068.3</v>
      </c>
      <c r="G103" s="19">
        <v>1157.7</v>
      </c>
      <c r="H103" s="19" t="e">
        <f>#REF!-F103</f>
        <v>#REF!</v>
      </c>
    </row>
    <row r="104" spans="1:8" ht="15">
      <c r="A104" s="50" t="s">
        <v>131</v>
      </c>
      <c r="B104" s="51" t="s">
        <v>130</v>
      </c>
      <c r="C104" s="51"/>
      <c r="D104" s="10" t="s">
        <v>108</v>
      </c>
      <c r="E104" s="10" t="s">
        <v>108</v>
      </c>
      <c r="F104" s="11" t="e">
        <f>F105+F113+F109+#REF!</f>
        <v>#REF!</v>
      </c>
      <c r="G104" s="11">
        <f>G105+G113+G109</f>
        <v>10641</v>
      </c>
      <c r="H104" s="11" t="e">
        <f>#REF!-F104</f>
        <v>#REF!</v>
      </c>
    </row>
    <row r="105" spans="1:8" ht="15">
      <c r="A105" s="8" t="s">
        <v>184</v>
      </c>
      <c r="B105" s="9" t="s">
        <v>130</v>
      </c>
      <c r="C105" s="9" t="s">
        <v>185</v>
      </c>
      <c r="D105" s="10"/>
      <c r="E105" s="10"/>
      <c r="F105" s="11" t="e">
        <f>#REF!+F106</f>
        <v>#REF!</v>
      </c>
      <c r="G105" s="11">
        <f>G106</f>
        <v>1764</v>
      </c>
      <c r="H105" s="11" t="e">
        <f>#REF!-F105</f>
        <v>#REF!</v>
      </c>
    </row>
    <row r="106" spans="1:8" ht="15">
      <c r="A106" s="52" t="s">
        <v>180</v>
      </c>
      <c r="B106" s="46" t="s">
        <v>130</v>
      </c>
      <c r="C106" s="46" t="s">
        <v>185</v>
      </c>
      <c r="D106" s="47" t="s">
        <v>223</v>
      </c>
      <c r="E106" s="47" t="s">
        <v>108</v>
      </c>
      <c r="F106" s="49" t="e">
        <f>#REF!+F107</f>
        <v>#REF!</v>
      </c>
      <c r="G106" s="49">
        <f>G107</f>
        <v>1764</v>
      </c>
      <c r="H106" s="49" t="e">
        <f>#REF!-F106</f>
        <v>#REF!</v>
      </c>
    </row>
    <row r="107" spans="1:8" ht="46.5">
      <c r="A107" s="37" t="s">
        <v>105</v>
      </c>
      <c r="B107" s="34" t="s">
        <v>130</v>
      </c>
      <c r="C107" s="34" t="s">
        <v>185</v>
      </c>
      <c r="D107" s="35" t="s">
        <v>104</v>
      </c>
      <c r="E107" s="38"/>
      <c r="F107" s="39">
        <f>F108</f>
        <v>166</v>
      </c>
      <c r="G107" s="39">
        <f>G108</f>
        <v>1764</v>
      </c>
      <c r="H107" s="23"/>
    </row>
    <row r="108" spans="1:8" ht="30">
      <c r="A108" s="20" t="s">
        <v>10</v>
      </c>
      <c r="B108" s="53" t="s">
        <v>130</v>
      </c>
      <c r="C108" s="21" t="s">
        <v>185</v>
      </c>
      <c r="D108" s="22" t="s">
        <v>104</v>
      </c>
      <c r="E108" s="22" t="s">
        <v>11</v>
      </c>
      <c r="F108" s="23">
        <f>166</f>
        <v>166</v>
      </c>
      <c r="G108" s="23">
        <v>1764</v>
      </c>
      <c r="H108" s="23"/>
    </row>
    <row r="109" spans="1:8" ht="15">
      <c r="A109" s="8" t="s">
        <v>381</v>
      </c>
      <c r="B109" s="9" t="s">
        <v>130</v>
      </c>
      <c r="C109" s="9" t="s">
        <v>378</v>
      </c>
      <c r="D109" s="10" t="s">
        <v>108</v>
      </c>
      <c r="E109" s="10" t="s">
        <v>108</v>
      </c>
      <c r="F109" s="11">
        <f aca="true" t="shared" si="3" ref="F109:G111">F110</f>
        <v>1770</v>
      </c>
      <c r="G109" s="11">
        <f t="shared" si="3"/>
        <v>2367</v>
      </c>
      <c r="H109" s="11" t="e">
        <f>#REF!-F109</f>
        <v>#REF!</v>
      </c>
    </row>
    <row r="110" spans="1:8" ht="15">
      <c r="A110" s="8" t="s">
        <v>379</v>
      </c>
      <c r="B110" s="13" t="s">
        <v>130</v>
      </c>
      <c r="C110" s="9" t="s">
        <v>378</v>
      </c>
      <c r="D110" s="10" t="s">
        <v>380</v>
      </c>
      <c r="E110" s="10" t="s">
        <v>108</v>
      </c>
      <c r="F110" s="11">
        <f t="shared" si="3"/>
        <v>1770</v>
      </c>
      <c r="G110" s="11">
        <f t="shared" si="3"/>
        <v>2367</v>
      </c>
      <c r="H110" s="11" t="e">
        <f>#REF!-F110</f>
        <v>#REF!</v>
      </c>
    </row>
    <row r="111" spans="1:8" ht="30.75">
      <c r="A111" s="28" t="s">
        <v>382</v>
      </c>
      <c r="B111" s="54" t="s">
        <v>130</v>
      </c>
      <c r="C111" s="29" t="s">
        <v>378</v>
      </c>
      <c r="D111" s="6" t="s">
        <v>383</v>
      </c>
      <c r="E111" s="6"/>
      <c r="F111" s="7">
        <f t="shared" si="3"/>
        <v>1770</v>
      </c>
      <c r="G111" s="7">
        <f t="shared" si="3"/>
        <v>2367</v>
      </c>
      <c r="H111" s="7" t="e">
        <f>#REF!-F111</f>
        <v>#REF!</v>
      </c>
    </row>
    <row r="112" spans="1:8" ht="15">
      <c r="A112" s="16" t="s">
        <v>199</v>
      </c>
      <c r="B112" s="53" t="s">
        <v>130</v>
      </c>
      <c r="C112" s="17" t="s">
        <v>378</v>
      </c>
      <c r="D112" s="18" t="s">
        <v>383</v>
      </c>
      <c r="E112" s="18" t="s">
        <v>198</v>
      </c>
      <c r="F112" s="19">
        <v>1770</v>
      </c>
      <c r="G112" s="19">
        <v>2367</v>
      </c>
      <c r="H112" s="19" t="e">
        <f>#REF!-F112</f>
        <v>#REF!</v>
      </c>
    </row>
    <row r="113" spans="1:8" ht="15">
      <c r="A113" s="8" t="s">
        <v>132</v>
      </c>
      <c r="B113" s="9" t="s">
        <v>130</v>
      </c>
      <c r="C113" s="9" t="s">
        <v>231</v>
      </c>
      <c r="D113" s="10" t="s">
        <v>108</v>
      </c>
      <c r="E113" s="10" t="s">
        <v>108</v>
      </c>
      <c r="F113" s="11" t="e">
        <f>F117+F120+#REF!</f>
        <v>#REF!</v>
      </c>
      <c r="G113" s="11">
        <f>G117+G120+G114</f>
        <v>6510</v>
      </c>
      <c r="H113" s="11" t="e">
        <f>#REF!-F113</f>
        <v>#REF!</v>
      </c>
    </row>
    <row r="114" spans="1:8" ht="15">
      <c r="A114" s="136" t="s">
        <v>419</v>
      </c>
      <c r="B114" s="67" t="s">
        <v>130</v>
      </c>
      <c r="C114" s="13" t="s">
        <v>231</v>
      </c>
      <c r="D114" s="14" t="s">
        <v>417</v>
      </c>
      <c r="E114" s="14" t="s">
        <v>108</v>
      </c>
      <c r="F114" s="15">
        <f>F115</f>
        <v>2000</v>
      </c>
      <c r="G114" s="15">
        <f>G115</f>
        <v>4000</v>
      </c>
      <c r="H114" s="11"/>
    </row>
    <row r="115" spans="1:8" ht="30.75">
      <c r="A115" s="12" t="s">
        <v>418</v>
      </c>
      <c r="B115" s="166" t="s">
        <v>130</v>
      </c>
      <c r="C115" s="13" t="s">
        <v>231</v>
      </c>
      <c r="D115" s="14" t="s">
        <v>416</v>
      </c>
      <c r="E115" s="14"/>
      <c r="F115" s="15">
        <f>F116</f>
        <v>2000</v>
      </c>
      <c r="G115" s="15">
        <f>G116</f>
        <v>4000</v>
      </c>
      <c r="H115" s="11"/>
    </row>
    <row r="116" spans="1:8" ht="15">
      <c r="A116" s="30" t="s">
        <v>341</v>
      </c>
      <c r="B116" s="167" t="s">
        <v>130</v>
      </c>
      <c r="C116" s="40" t="s">
        <v>231</v>
      </c>
      <c r="D116" s="31" t="s">
        <v>416</v>
      </c>
      <c r="E116" s="31" t="s">
        <v>198</v>
      </c>
      <c r="F116" s="32">
        <v>2000</v>
      </c>
      <c r="G116" s="32">
        <v>4000</v>
      </c>
      <c r="H116" s="11"/>
    </row>
    <row r="117" spans="1:8" ht="15">
      <c r="A117" s="12" t="s">
        <v>133</v>
      </c>
      <c r="B117" s="13" t="s">
        <v>130</v>
      </c>
      <c r="C117" s="13" t="s">
        <v>231</v>
      </c>
      <c r="D117" s="14" t="s">
        <v>232</v>
      </c>
      <c r="E117" s="14" t="s">
        <v>108</v>
      </c>
      <c r="F117" s="15">
        <f>F118</f>
        <v>2000</v>
      </c>
      <c r="G117" s="15">
        <f>G118</f>
        <v>2000</v>
      </c>
      <c r="H117" s="11" t="e">
        <f>#REF!-F117</f>
        <v>#REF!</v>
      </c>
    </row>
    <row r="118" spans="1:8" ht="15">
      <c r="A118" s="8" t="s">
        <v>134</v>
      </c>
      <c r="B118" s="55" t="s">
        <v>130</v>
      </c>
      <c r="C118" s="9" t="s">
        <v>231</v>
      </c>
      <c r="D118" s="10" t="s">
        <v>233</v>
      </c>
      <c r="E118" s="10"/>
      <c r="F118" s="11">
        <f>F119</f>
        <v>2000</v>
      </c>
      <c r="G118" s="11">
        <f>G119</f>
        <v>2000</v>
      </c>
      <c r="H118" s="7" t="e">
        <f>#REF!-F118</f>
        <v>#REF!</v>
      </c>
    </row>
    <row r="119" spans="1:8" ht="15">
      <c r="A119" s="16" t="s">
        <v>199</v>
      </c>
      <c r="B119" s="53" t="s">
        <v>130</v>
      </c>
      <c r="C119" s="17" t="s">
        <v>231</v>
      </c>
      <c r="D119" s="18" t="s">
        <v>233</v>
      </c>
      <c r="E119" s="18" t="s">
        <v>198</v>
      </c>
      <c r="F119" s="19">
        <v>2000</v>
      </c>
      <c r="G119" s="19">
        <v>2000</v>
      </c>
      <c r="H119" s="19" t="e">
        <f>#REF!-F119</f>
        <v>#REF!</v>
      </c>
    </row>
    <row r="120" spans="1:8" ht="15">
      <c r="A120" s="8" t="s">
        <v>180</v>
      </c>
      <c r="B120" s="13" t="s">
        <v>130</v>
      </c>
      <c r="C120" s="9" t="s">
        <v>231</v>
      </c>
      <c r="D120" s="10" t="s">
        <v>223</v>
      </c>
      <c r="E120" s="10"/>
      <c r="F120" s="11">
        <f aca="true" t="shared" si="4" ref="F120:H121">F121</f>
        <v>410</v>
      </c>
      <c r="G120" s="11">
        <f t="shared" si="4"/>
        <v>510</v>
      </c>
      <c r="H120" s="11" t="e">
        <f t="shared" si="4"/>
        <v>#REF!</v>
      </c>
    </row>
    <row r="121" spans="1:8" ht="46.5">
      <c r="A121" s="28" t="s">
        <v>420</v>
      </c>
      <c r="B121" s="54" t="s">
        <v>130</v>
      </c>
      <c r="C121" s="29" t="s">
        <v>231</v>
      </c>
      <c r="D121" s="6" t="s">
        <v>384</v>
      </c>
      <c r="E121" s="6"/>
      <c r="F121" s="7">
        <f t="shared" si="4"/>
        <v>410</v>
      </c>
      <c r="G121" s="7">
        <f t="shared" si="4"/>
        <v>510</v>
      </c>
      <c r="H121" s="7" t="e">
        <f t="shared" si="4"/>
        <v>#REF!</v>
      </c>
    </row>
    <row r="122" spans="1:8" ht="30">
      <c r="A122" s="16" t="s">
        <v>10</v>
      </c>
      <c r="B122" s="53" t="s">
        <v>130</v>
      </c>
      <c r="C122" s="17" t="s">
        <v>231</v>
      </c>
      <c r="D122" s="18" t="s">
        <v>384</v>
      </c>
      <c r="E122" s="18" t="s">
        <v>11</v>
      </c>
      <c r="F122" s="19">
        <v>410</v>
      </c>
      <c r="G122" s="19">
        <v>510</v>
      </c>
      <c r="H122" s="19" t="e">
        <f>#REF!-F122</f>
        <v>#REF!</v>
      </c>
    </row>
    <row r="123" spans="1:8" ht="15">
      <c r="A123" s="50" t="s">
        <v>136</v>
      </c>
      <c r="B123" s="51" t="s">
        <v>135</v>
      </c>
      <c r="C123" s="51"/>
      <c r="D123" s="10" t="s">
        <v>108</v>
      </c>
      <c r="E123" s="10" t="s">
        <v>108</v>
      </c>
      <c r="F123" s="11" t="e">
        <f>F129</f>
        <v>#REF!</v>
      </c>
      <c r="G123" s="11">
        <f>G129+G124</f>
        <v>2310</v>
      </c>
      <c r="H123" s="11" t="e">
        <f>#REF!-F123</f>
        <v>#REF!</v>
      </c>
    </row>
    <row r="124" spans="1:8" ht="15">
      <c r="A124" s="56" t="s">
        <v>78</v>
      </c>
      <c r="B124" s="57" t="s">
        <v>135</v>
      </c>
      <c r="C124" s="58" t="s">
        <v>77</v>
      </c>
      <c r="D124" s="59" t="s">
        <v>108</v>
      </c>
      <c r="E124" s="59" t="s">
        <v>108</v>
      </c>
      <c r="F124" s="60" t="e">
        <f>#REF!</f>
        <v>#REF!</v>
      </c>
      <c r="G124" s="11">
        <f>G125</f>
        <v>380</v>
      </c>
      <c r="H124" s="11"/>
    </row>
    <row r="125" spans="1:8" ht="15">
      <c r="A125" s="12" t="s">
        <v>85</v>
      </c>
      <c r="B125" s="9" t="s">
        <v>135</v>
      </c>
      <c r="C125" s="9" t="s">
        <v>77</v>
      </c>
      <c r="D125" s="14" t="s">
        <v>84</v>
      </c>
      <c r="E125" s="10"/>
      <c r="F125" s="11"/>
      <c r="G125" s="11">
        <f>G126</f>
        <v>380</v>
      </c>
      <c r="H125" s="11"/>
    </row>
    <row r="126" spans="1:8" ht="15">
      <c r="A126" s="12" t="s">
        <v>83</v>
      </c>
      <c r="B126" s="13" t="s">
        <v>135</v>
      </c>
      <c r="C126" s="13" t="s">
        <v>77</v>
      </c>
      <c r="D126" s="14" t="s">
        <v>82</v>
      </c>
      <c r="E126" s="14"/>
      <c r="F126" s="15"/>
      <c r="G126" s="15">
        <f>G127</f>
        <v>380</v>
      </c>
      <c r="H126" s="11"/>
    </row>
    <row r="127" spans="1:8" ht="30.75">
      <c r="A127" s="8" t="s">
        <v>80</v>
      </c>
      <c r="B127" s="55" t="s">
        <v>135</v>
      </c>
      <c r="C127" s="9" t="s">
        <v>77</v>
      </c>
      <c r="D127" s="10" t="s">
        <v>81</v>
      </c>
      <c r="E127" s="10"/>
      <c r="F127" s="11"/>
      <c r="G127" s="11">
        <f>G128</f>
        <v>380</v>
      </c>
      <c r="H127" s="11"/>
    </row>
    <row r="128" spans="1:8" ht="15">
      <c r="A128" s="16" t="s">
        <v>339</v>
      </c>
      <c r="B128" s="53" t="s">
        <v>135</v>
      </c>
      <c r="C128" s="17" t="s">
        <v>77</v>
      </c>
      <c r="D128" s="18" t="s">
        <v>81</v>
      </c>
      <c r="E128" s="18" t="s">
        <v>12</v>
      </c>
      <c r="F128" s="19"/>
      <c r="G128" s="19">
        <v>380</v>
      </c>
      <c r="H128" s="11"/>
    </row>
    <row r="129" spans="1:8" ht="15">
      <c r="A129" s="8" t="s">
        <v>138</v>
      </c>
      <c r="B129" s="9" t="s">
        <v>135</v>
      </c>
      <c r="C129" s="9" t="s">
        <v>137</v>
      </c>
      <c r="D129" s="10" t="s">
        <v>108</v>
      </c>
      <c r="E129" s="10" t="s">
        <v>108</v>
      </c>
      <c r="F129" s="11" t="e">
        <f>#REF!+#REF!</f>
        <v>#REF!</v>
      </c>
      <c r="G129" s="11">
        <f>G130</f>
        <v>1930</v>
      </c>
      <c r="H129" s="11" t="e">
        <f>#REF!-F129</f>
        <v>#REF!</v>
      </c>
    </row>
    <row r="130" spans="1:8" ht="15">
      <c r="A130" s="12" t="s">
        <v>85</v>
      </c>
      <c r="B130" s="9" t="s">
        <v>135</v>
      </c>
      <c r="C130" s="9" t="s">
        <v>137</v>
      </c>
      <c r="D130" s="14" t="s">
        <v>84</v>
      </c>
      <c r="E130" s="10"/>
      <c r="F130" s="11"/>
      <c r="G130" s="11">
        <f>G131</f>
        <v>1930</v>
      </c>
      <c r="H130" s="42"/>
    </row>
    <row r="131" spans="1:8" ht="15">
      <c r="A131" s="12" t="s">
        <v>83</v>
      </c>
      <c r="B131" s="9" t="s">
        <v>135</v>
      </c>
      <c r="C131" s="9" t="s">
        <v>137</v>
      </c>
      <c r="D131" s="14" t="s">
        <v>82</v>
      </c>
      <c r="E131" s="10"/>
      <c r="F131" s="11"/>
      <c r="G131" s="11">
        <f>G132</f>
        <v>1930</v>
      </c>
      <c r="H131" s="42"/>
    </row>
    <row r="132" spans="1:8" ht="30.75">
      <c r="A132" s="8" t="s">
        <v>80</v>
      </c>
      <c r="B132" s="9" t="s">
        <v>135</v>
      </c>
      <c r="C132" s="9" t="s">
        <v>137</v>
      </c>
      <c r="D132" s="10" t="s">
        <v>81</v>
      </c>
      <c r="E132" s="10"/>
      <c r="F132" s="11"/>
      <c r="G132" s="11">
        <f>G133</f>
        <v>1930</v>
      </c>
      <c r="H132" s="42"/>
    </row>
    <row r="133" spans="1:8" ht="15">
      <c r="A133" s="16" t="s">
        <v>339</v>
      </c>
      <c r="B133" s="53" t="s">
        <v>135</v>
      </c>
      <c r="C133" s="53" t="s">
        <v>137</v>
      </c>
      <c r="D133" s="18" t="s">
        <v>81</v>
      </c>
      <c r="E133" s="61" t="s">
        <v>12</v>
      </c>
      <c r="F133" s="62" t="s">
        <v>79</v>
      </c>
      <c r="G133" s="62">
        <f>2630-700</f>
        <v>1930</v>
      </c>
      <c r="H133" s="42"/>
    </row>
    <row r="134" spans="1:8" ht="15">
      <c r="A134" s="50" t="s">
        <v>140</v>
      </c>
      <c r="B134" s="51" t="s">
        <v>139</v>
      </c>
      <c r="C134" s="51"/>
      <c r="D134" s="10" t="s">
        <v>108</v>
      </c>
      <c r="E134" s="10" t="s">
        <v>108</v>
      </c>
      <c r="F134" s="11" t="e">
        <f>F135+F161+F203+F210</f>
        <v>#REF!</v>
      </c>
      <c r="G134" s="11">
        <f>G135+G161+G203+G210</f>
        <v>825848.7</v>
      </c>
      <c r="H134" s="11" t="e">
        <f>#REF!-F134</f>
        <v>#REF!</v>
      </c>
    </row>
    <row r="135" spans="1:8" ht="15">
      <c r="A135" s="8" t="s">
        <v>142</v>
      </c>
      <c r="B135" s="9" t="s">
        <v>139</v>
      </c>
      <c r="C135" s="9" t="s">
        <v>141</v>
      </c>
      <c r="D135" s="10" t="s">
        <v>108</v>
      </c>
      <c r="E135" s="10" t="s">
        <v>108</v>
      </c>
      <c r="F135" s="11" t="e">
        <f>F140+F155</f>
        <v>#REF!</v>
      </c>
      <c r="G135" s="11">
        <f>G140+G155+G136+G152+G147</f>
        <v>268939.6</v>
      </c>
      <c r="H135" s="11" t="e">
        <f>#REF!-F135</f>
        <v>#REF!</v>
      </c>
    </row>
    <row r="136" spans="1:8" ht="30.75">
      <c r="A136" s="12" t="s">
        <v>234</v>
      </c>
      <c r="B136" s="13" t="s">
        <v>139</v>
      </c>
      <c r="C136" s="13" t="s">
        <v>141</v>
      </c>
      <c r="D136" s="14" t="s">
        <v>235</v>
      </c>
      <c r="E136" s="14"/>
      <c r="F136" s="15">
        <f aca="true" t="shared" si="5" ref="F136:G138">F137</f>
        <v>994.9000000000001</v>
      </c>
      <c r="G136" s="15">
        <f t="shared" si="5"/>
        <v>3000</v>
      </c>
      <c r="H136" s="15"/>
    </row>
    <row r="137" spans="1:8" ht="46.5">
      <c r="A137" s="12" t="s">
        <v>343</v>
      </c>
      <c r="B137" s="13" t="s">
        <v>139</v>
      </c>
      <c r="C137" s="13" t="s">
        <v>141</v>
      </c>
      <c r="D137" s="14" t="s">
        <v>334</v>
      </c>
      <c r="E137" s="14"/>
      <c r="F137" s="15">
        <f t="shared" si="5"/>
        <v>994.9000000000001</v>
      </c>
      <c r="G137" s="15">
        <f t="shared" si="5"/>
        <v>3000</v>
      </c>
      <c r="H137" s="15"/>
    </row>
    <row r="138" spans="1:8" ht="30.75">
      <c r="A138" s="8" t="s">
        <v>342</v>
      </c>
      <c r="B138" s="9" t="s">
        <v>139</v>
      </c>
      <c r="C138" s="9" t="s">
        <v>141</v>
      </c>
      <c r="D138" s="10" t="s">
        <v>334</v>
      </c>
      <c r="E138" s="10"/>
      <c r="F138" s="11">
        <f t="shared" si="5"/>
        <v>994.9000000000001</v>
      </c>
      <c r="G138" s="11">
        <f t="shared" si="5"/>
        <v>3000</v>
      </c>
      <c r="H138" s="15"/>
    </row>
    <row r="139" spans="1:8" ht="15">
      <c r="A139" s="24" t="s">
        <v>236</v>
      </c>
      <c r="B139" s="25" t="s">
        <v>139</v>
      </c>
      <c r="C139" s="25" t="s">
        <v>141</v>
      </c>
      <c r="D139" s="26" t="s">
        <v>334</v>
      </c>
      <c r="E139" s="26" t="s">
        <v>237</v>
      </c>
      <c r="F139" s="27">
        <f>1444.9-450</f>
        <v>994.9000000000001</v>
      </c>
      <c r="G139" s="27">
        <v>3000</v>
      </c>
      <c r="H139" s="15"/>
    </row>
    <row r="140" spans="1:8" ht="15">
      <c r="A140" s="12" t="s">
        <v>143</v>
      </c>
      <c r="B140" s="13" t="s">
        <v>139</v>
      </c>
      <c r="C140" s="13" t="s">
        <v>141</v>
      </c>
      <c r="D140" s="14" t="s">
        <v>238</v>
      </c>
      <c r="E140" s="14" t="s">
        <v>108</v>
      </c>
      <c r="F140" s="15" t="e">
        <f>#REF!+F143</f>
        <v>#REF!</v>
      </c>
      <c r="G140" s="15">
        <f>G143+G141</f>
        <v>249305.49999999997</v>
      </c>
      <c r="H140" s="15" t="e">
        <f>#REF!-F140</f>
        <v>#REF!</v>
      </c>
    </row>
    <row r="141" spans="1:8" ht="30.75">
      <c r="A141" s="8" t="s">
        <v>240</v>
      </c>
      <c r="B141" s="9" t="s">
        <v>139</v>
      </c>
      <c r="C141" s="9" t="s">
        <v>141</v>
      </c>
      <c r="D141" s="10" t="s">
        <v>421</v>
      </c>
      <c r="E141" s="10"/>
      <c r="F141" s="11">
        <f>F142</f>
        <v>19352.7</v>
      </c>
      <c r="G141" s="11">
        <f>G142</f>
        <v>3240.9</v>
      </c>
      <c r="H141" s="15"/>
    </row>
    <row r="142" spans="1:8" ht="15">
      <c r="A142" s="16" t="s">
        <v>9</v>
      </c>
      <c r="B142" s="17" t="s">
        <v>139</v>
      </c>
      <c r="C142" s="17" t="s">
        <v>141</v>
      </c>
      <c r="D142" s="18" t="s">
        <v>421</v>
      </c>
      <c r="E142" s="18" t="s">
        <v>213</v>
      </c>
      <c r="F142" s="19">
        <f>20340.4-1040+52.3</f>
        <v>19352.7</v>
      </c>
      <c r="G142" s="19">
        <f>2740.8+0.1+500</f>
        <v>3240.9</v>
      </c>
      <c r="H142" s="15"/>
    </row>
    <row r="143" spans="1:8" ht="30.75">
      <c r="A143" s="52" t="s">
        <v>299</v>
      </c>
      <c r="B143" s="46" t="s">
        <v>139</v>
      </c>
      <c r="C143" s="46" t="s">
        <v>141</v>
      </c>
      <c r="D143" s="47" t="s">
        <v>239</v>
      </c>
      <c r="E143" s="47"/>
      <c r="F143" s="49">
        <f>F144</f>
        <v>228306</v>
      </c>
      <c r="G143" s="49">
        <f>G144+G145+G146</f>
        <v>246064.59999999998</v>
      </c>
      <c r="H143" s="11" t="e">
        <f>#REF!-F143</f>
        <v>#REF!</v>
      </c>
    </row>
    <row r="144" spans="1:8" ht="15">
      <c r="A144" s="20" t="s">
        <v>9</v>
      </c>
      <c r="B144" s="22" t="s">
        <v>139</v>
      </c>
      <c r="C144" s="21" t="s">
        <v>141</v>
      </c>
      <c r="D144" s="22" t="s">
        <v>239</v>
      </c>
      <c r="E144" s="22" t="s">
        <v>213</v>
      </c>
      <c r="F144" s="149">
        <f>225921.1-193.3+154.5+2128.8+44.9+150+100</f>
        <v>228306</v>
      </c>
      <c r="G144" s="149">
        <v>6534.2</v>
      </c>
      <c r="H144" s="65" t="e">
        <f>#REF!-F144</f>
        <v>#REF!</v>
      </c>
    </row>
    <row r="145" spans="1:8" ht="30">
      <c r="A145" s="20" t="s">
        <v>442</v>
      </c>
      <c r="B145" s="21" t="s">
        <v>139</v>
      </c>
      <c r="C145" s="21" t="s">
        <v>141</v>
      </c>
      <c r="D145" s="22" t="s">
        <v>239</v>
      </c>
      <c r="E145" s="22" t="s">
        <v>443</v>
      </c>
      <c r="F145" s="23"/>
      <c r="G145" s="23">
        <f>15659.1+128476.2+4034.6</f>
        <v>148169.9</v>
      </c>
      <c r="H145" s="68"/>
    </row>
    <row r="146" spans="1:8" ht="30">
      <c r="A146" s="24" t="s">
        <v>15</v>
      </c>
      <c r="B146" s="26" t="s">
        <v>139</v>
      </c>
      <c r="C146" s="25" t="s">
        <v>141</v>
      </c>
      <c r="D146" s="26" t="s">
        <v>239</v>
      </c>
      <c r="E146" s="44" t="s">
        <v>13</v>
      </c>
      <c r="F146" s="123"/>
      <c r="G146" s="123">
        <f>223871.3-128476.2-4034.6</f>
        <v>91360.49999999999</v>
      </c>
      <c r="H146" s="68"/>
    </row>
    <row r="147" spans="1:8" ht="15">
      <c r="A147" s="52" t="s">
        <v>85</v>
      </c>
      <c r="B147" s="46" t="s">
        <v>139</v>
      </c>
      <c r="C147" s="46" t="s">
        <v>141</v>
      </c>
      <c r="D147" s="47" t="s">
        <v>84</v>
      </c>
      <c r="E147" s="48"/>
      <c r="F147" s="150"/>
      <c r="G147" s="151">
        <f>G148</f>
        <v>11415.099999999999</v>
      </c>
      <c r="H147" s="68"/>
    </row>
    <row r="148" spans="1:8" ht="46.5">
      <c r="A148" s="70" t="s">
        <v>461</v>
      </c>
      <c r="B148" s="142" t="s">
        <v>139</v>
      </c>
      <c r="C148" s="142" t="s">
        <v>141</v>
      </c>
      <c r="D148" s="142" t="s">
        <v>462</v>
      </c>
      <c r="E148" s="44"/>
      <c r="F148" s="152"/>
      <c r="G148" s="159">
        <f>G149+G150+G151</f>
        <v>11415.099999999999</v>
      </c>
      <c r="H148" s="68"/>
    </row>
    <row r="149" spans="1:8" ht="15">
      <c r="A149" s="88" t="s">
        <v>9</v>
      </c>
      <c r="B149" s="38" t="s">
        <v>139</v>
      </c>
      <c r="C149" s="38" t="s">
        <v>141</v>
      </c>
      <c r="D149" s="38" t="s">
        <v>463</v>
      </c>
      <c r="E149" s="38" t="s">
        <v>213</v>
      </c>
      <c r="F149" s="153"/>
      <c r="G149" s="157">
        <v>346.2</v>
      </c>
      <c r="H149" s="68"/>
    </row>
    <row r="150" spans="1:8" ht="30">
      <c r="A150" s="16" t="s">
        <v>442</v>
      </c>
      <c r="B150" s="18" t="s">
        <v>139</v>
      </c>
      <c r="C150" s="17" t="s">
        <v>141</v>
      </c>
      <c r="D150" s="18" t="s">
        <v>463</v>
      </c>
      <c r="E150" s="18" t="s">
        <v>443</v>
      </c>
      <c r="F150" s="155"/>
      <c r="G150" s="65">
        <v>6643.2</v>
      </c>
      <c r="H150" s="68"/>
    </row>
    <row r="151" spans="1:8" ht="15">
      <c r="A151" s="30" t="s">
        <v>445</v>
      </c>
      <c r="B151" s="31" t="s">
        <v>139</v>
      </c>
      <c r="C151" s="40" t="s">
        <v>141</v>
      </c>
      <c r="D151" s="31" t="s">
        <v>463</v>
      </c>
      <c r="E151" s="31" t="s">
        <v>444</v>
      </c>
      <c r="F151" s="154"/>
      <c r="G151" s="158">
        <v>4425.7</v>
      </c>
      <c r="H151" s="68"/>
    </row>
    <row r="152" spans="1:8" ht="15">
      <c r="A152" s="45" t="s">
        <v>335</v>
      </c>
      <c r="B152" s="67" t="s">
        <v>139</v>
      </c>
      <c r="C152" s="46" t="s">
        <v>141</v>
      </c>
      <c r="D152" s="47" t="s">
        <v>336</v>
      </c>
      <c r="E152" s="48"/>
      <c r="F152" s="147"/>
      <c r="G152" s="148">
        <f>G153</f>
        <v>122</v>
      </c>
      <c r="H152" s="68"/>
    </row>
    <row r="153" spans="1:8" ht="30.75">
      <c r="A153" s="8" t="s">
        <v>459</v>
      </c>
      <c r="B153" s="143" t="s">
        <v>139</v>
      </c>
      <c r="C153" s="143" t="s">
        <v>141</v>
      </c>
      <c r="D153" s="10" t="s">
        <v>460</v>
      </c>
      <c r="E153" s="22"/>
      <c r="F153" s="68"/>
      <c r="G153" s="146">
        <f>G154</f>
        <v>122</v>
      </c>
      <c r="H153" s="68"/>
    </row>
    <row r="154" spans="1:8" ht="15">
      <c r="A154" s="20" t="s">
        <v>451</v>
      </c>
      <c r="B154" s="21" t="s">
        <v>139</v>
      </c>
      <c r="C154" s="21" t="s">
        <v>141</v>
      </c>
      <c r="D154" s="22" t="s">
        <v>460</v>
      </c>
      <c r="E154" s="22" t="s">
        <v>448</v>
      </c>
      <c r="F154" s="68"/>
      <c r="G154" s="68">
        <v>122</v>
      </c>
      <c r="H154" s="68"/>
    </row>
    <row r="155" spans="1:8" ht="15">
      <c r="A155" s="8" t="s">
        <v>180</v>
      </c>
      <c r="B155" s="9" t="s">
        <v>139</v>
      </c>
      <c r="C155" s="9" t="s">
        <v>141</v>
      </c>
      <c r="D155" s="10" t="s">
        <v>223</v>
      </c>
      <c r="E155" s="10" t="s">
        <v>108</v>
      </c>
      <c r="F155" s="11">
        <f>F156</f>
        <v>3527.5</v>
      </c>
      <c r="G155" s="11">
        <f>G156+G159</f>
        <v>5097</v>
      </c>
      <c r="H155" s="68"/>
    </row>
    <row r="156" spans="1:8" ht="69.75" customHeight="1">
      <c r="A156" s="66" t="s">
        <v>32</v>
      </c>
      <c r="B156" s="13" t="s">
        <v>139</v>
      </c>
      <c r="C156" s="13" t="s">
        <v>141</v>
      </c>
      <c r="D156" s="14" t="s">
        <v>33</v>
      </c>
      <c r="E156" s="14"/>
      <c r="F156" s="15">
        <f>F157</f>
        <v>3527.5</v>
      </c>
      <c r="G156" s="15">
        <f>G157</f>
        <v>2500</v>
      </c>
      <c r="H156" s="68"/>
    </row>
    <row r="157" spans="1:8" ht="33.75" customHeight="1">
      <c r="A157" s="37" t="s">
        <v>34</v>
      </c>
      <c r="B157" s="9" t="s">
        <v>139</v>
      </c>
      <c r="C157" s="9" t="s">
        <v>141</v>
      </c>
      <c r="D157" s="10" t="s">
        <v>35</v>
      </c>
      <c r="E157" s="10"/>
      <c r="F157" s="11">
        <f>F158</f>
        <v>3527.5</v>
      </c>
      <c r="G157" s="11">
        <f>G158</f>
        <v>2500</v>
      </c>
      <c r="H157" s="68"/>
    </row>
    <row r="158" spans="1:8" ht="15">
      <c r="A158" s="30" t="s">
        <v>9</v>
      </c>
      <c r="B158" s="40" t="s">
        <v>139</v>
      </c>
      <c r="C158" s="40" t="s">
        <v>141</v>
      </c>
      <c r="D158" s="31" t="s">
        <v>35</v>
      </c>
      <c r="E158" s="31" t="s">
        <v>213</v>
      </c>
      <c r="F158" s="32">
        <f>4100-572.5</f>
        <v>3527.5</v>
      </c>
      <c r="G158" s="32">
        <v>2500</v>
      </c>
      <c r="H158" s="68"/>
    </row>
    <row r="159" spans="1:8" ht="30.75">
      <c r="A159" s="37" t="s">
        <v>56</v>
      </c>
      <c r="B159" s="9" t="s">
        <v>139</v>
      </c>
      <c r="C159" s="9" t="s">
        <v>141</v>
      </c>
      <c r="D159" s="10" t="s">
        <v>55</v>
      </c>
      <c r="E159" s="10"/>
      <c r="F159" s="11">
        <f>F160</f>
        <v>3527.5</v>
      </c>
      <c r="G159" s="11">
        <f>G160</f>
        <v>2597</v>
      </c>
      <c r="H159" s="68"/>
    </row>
    <row r="160" spans="1:8" ht="15">
      <c r="A160" s="24" t="s">
        <v>9</v>
      </c>
      <c r="B160" s="18" t="s">
        <v>139</v>
      </c>
      <c r="C160" s="17" t="s">
        <v>141</v>
      </c>
      <c r="D160" s="18" t="s">
        <v>55</v>
      </c>
      <c r="E160" s="18" t="s">
        <v>213</v>
      </c>
      <c r="F160" s="19">
        <f>4100-572.5</f>
        <v>3527.5</v>
      </c>
      <c r="G160" s="19">
        <v>2597</v>
      </c>
      <c r="H160" s="68"/>
    </row>
    <row r="161" spans="1:8" ht="15">
      <c r="A161" s="8" t="s">
        <v>145</v>
      </c>
      <c r="B161" s="9" t="s">
        <v>139</v>
      </c>
      <c r="C161" s="9" t="s">
        <v>144</v>
      </c>
      <c r="D161" s="10" t="s">
        <v>108</v>
      </c>
      <c r="E161" s="10" t="s">
        <v>108</v>
      </c>
      <c r="F161" s="11" t="e">
        <f>F166+F177+#REF!+F187+F162+F197</f>
        <v>#REF!</v>
      </c>
      <c r="G161" s="11">
        <f>G166+G177+G187+G162+G197+G192</f>
        <v>528539.1</v>
      </c>
      <c r="H161" s="11" t="e">
        <f>#REF!-F161</f>
        <v>#REF!</v>
      </c>
    </row>
    <row r="162" spans="1:8" ht="30.75">
      <c r="A162" s="12" t="s">
        <v>234</v>
      </c>
      <c r="B162" s="13" t="s">
        <v>139</v>
      </c>
      <c r="C162" s="13" t="s">
        <v>144</v>
      </c>
      <c r="D162" s="14" t="s">
        <v>235</v>
      </c>
      <c r="E162" s="14"/>
      <c r="F162" s="15">
        <f aca="true" t="shared" si="6" ref="F162:G164">F163</f>
        <v>994.9000000000001</v>
      </c>
      <c r="G162" s="15">
        <f t="shared" si="6"/>
        <v>3000</v>
      </c>
      <c r="H162" s="11"/>
    </row>
    <row r="163" spans="1:8" ht="50.25" customHeight="1">
      <c r="A163" s="12" t="s">
        <v>343</v>
      </c>
      <c r="B163" s="13" t="s">
        <v>139</v>
      </c>
      <c r="C163" s="13" t="s">
        <v>144</v>
      </c>
      <c r="D163" s="14" t="s">
        <v>334</v>
      </c>
      <c r="E163" s="14"/>
      <c r="F163" s="15">
        <f t="shared" si="6"/>
        <v>994.9000000000001</v>
      </c>
      <c r="G163" s="15">
        <f t="shared" si="6"/>
        <v>3000</v>
      </c>
      <c r="H163" s="11"/>
    </row>
    <row r="164" spans="1:8" ht="30.75">
      <c r="A164" s="8" t="s">
        <v>342</v>
      </c>
      <c r="B164" s="9" t="s">
        <v>139</v>
      </c>
      <c r="C164" s="9" t="s">
        <v>144</v>
      </c>
      <c r="D164" s="10" t="s">
        <v>334</v>
      </c>
      <c r="E164" s="10"/>
      <c r="F164" s="11">
        <f t="shared" si="6"/>
        <v>994.9000000000001</v>
      </c>
      <c r="G164" s="11">
        <f t="shared" si="6"/>
        <v>3000</v>
      </c>
      <c r="H164" s="11"/>
    </row>
    <row r="165" spans="1:8" ht="15">
      <c r="A165" s="24" t="s">
        <v>236</v>
      </c>
      <c r="B165" s="25" t="s">
        <v>139</v>
      </c>
      <c r="C165" s="25" t="s">
        <v>144</v>
      </c>
      <c r="D165" s="26" t="s">
        <v>334</v>
      </c>
      <c r="E165" s="26" t="s">
        <v>237</v>
      </c>
      <c r="F165" s="27">
        <f>1444.9-450</f>
        <v>994.9000000000001</v>
      </c>
      <c r="G165" s="27">
        <v>3000</v>
      </c>
      <c r="H165" s="11"/>
    </row>
    <row r="166" spans="1:8" ht="15">
      <c r="A166" s="8" t="s">
        <v>146</v>
      </c>
      <c r="B166" s="9" t="s">
        <v>139</v>
      </c>
      <c r="C166" s="9" t="s">
        <v>144</v>
      </c>
      <c r="D166" s="10" t="s">
        <v>241</v>
      </c>
      <c r="E166" s="10" t="s">
        <v>108</v>
      </c>
      <c r="F166" s="11">
        <f>F167+F169</f>
        <v>318987.69999999995</v>
      </c>
      <c r="G166" s="11">
        <f>G167+G169</f>
        <v>365872.5</v>
      </c>
      <c r="H166" s="11" t="e">
        <f>#REF!-F166</f>
        <v>#REF!</v>
      </c>
    </row>
    <row r="167" spans="1:8" ht="30.75">
      <c r="A167" s="8" t="s">
        <v>240</v>
      </c>
      <c r="B167" s="9" t="s">
        <v>139</v>
      </c>
      <c r="C167" s="9" t="s">
        <v>144</v>
      </c>
      <c r="D167" s="10" t="s">
        <v>242</v>
      </c>
      <c r="E167" s="10"/>
      <c r="F167" s="11">
        <f>F168</f>
        <v>19352.7</v>
      </c>
      <c r="G167" s="11">
        <f>G168</f>
        <v>13613.8</v>
      </c>
      <c r="H167" s="11" t="e">
        <f>#REF!-F167</f>
        <v>#REF!</v>
      </c>
    </row>
    <row r="168" spans="1:8" ht="15">
      <c r="A168" s="16" t="s">
        <v>9</v>
      </c>
      <c r="B168" s="17" t="s">
        <v>139</v>
      </c>
      <c r="C168" s="17" t="s">
        <v>144</v>
      </c>
      <c r="D168" s="18" t="s">
        <v>242</v>
      </c>
      <c r="E168" s="18" t="s">
        <v>213</v>
      </c>
      <c r="F168" s="19">
        <f>20340.4-1040+52.3</f>
        <v>19352.7</v>
      </c>
      <c r="G168" s="19">
        <f>13613.9-0.1</f>
        <v>13613.8</v>
      </c>
      <c r="H168" s="19" t="e">
        <f>#REF!-F168</f>
        <v>#REF!</v>
      </c>
    </row>
    <row r="169" spans="1:8" ht="33" customHeight="1">
      <c r="A169" s="8" t="s">
        <v>299</v>
      </c>
      <c r="B169" s="9" t="s">
        <v>139</v>
      </c>
      <c r="C169" s="9" t="s">
        <v>144</v>
      </c>
      <c r="D169" s="10" t="s">
        <v>243</v>
      </c>
      <c r="E169" s="10"/>
      <c r="F169" s="11">
        <f>F170+F174</f>
        <v>299634.99999999994</v>
      </c>
      <c r="G169" s="11">
        <f>G170+G174</f>
        <v>352258.7</v>
      </c>
      <c r="H169" s="11" t="e">
        <f>#REF!-F169</f>
        <v>#REF!</v>
      </c>
    </row>
    <row r="170" spans="1:8" ht="15" customHeight="1">
      <c r="A170" s="52" t="s">
        <v>146</v>
      </c>
      <c r="B170" s="46" t="s">
        <v>139</v>
      </c>
      <c r="C170" s="46" t="s">
        <v>144</v>
      </c>
      <c r="D170" s="47" t="s">
        <v>244</v>
      </c>
      <c r="E170" s="47"/>
      <c r="F170" s="49">
        <f>F171</f>
        <v>296341.39999999997</v>
      </c>
      <c r="G170" s="49">
        <f>G171+G173+G172</f>
        <v>349982.9</v>
      </c>
      <c r="H170" s="11" t="e">
        <f>#REF!-F170</f>
        <v>#REF!</v>
      </c>
    </row>
    <row r="171" spans="1:8" ht="15">
      <c r="A171" s="20" t="s">
        <v>9</v>
      </c>
      <c r="B171" s="21" t="s">
        <v>139</v>
      </c>
      <c r="C171" s="21" t="s">
        <v>144</v>
      </c>
      <c r="D171" s="22" t="s">
        <v>244</v>
      </c>
      <c r="E171" s="22" t="s">
        <v>213</v>
      </c>
      <c r="F171" s="23">
        <f>293806.6+191.7+43.5+1590.6+409.6+299.4</f>
        <v>296341.39999999997</v>
      </c>
      <c r="G171" s="23">
        <f>117359.5-285.1+1648.9+557.5</f>
        <v>119280.79999999999</v>
      </c>
      <c r="H171" s="19" t="e">
        <f>#REF!-F171</f>
        <v>#REF!</v>
      </c>
    </row>
    <row r="172" spans="1:8" ht="30">
      <c r="A172" s="20" t="s">
        <v>442</v>
      </c>
      <c r="B172" s="21" t="s">
        <v>139</v>
      </c>
      <c r="C172" s="21" t="s">
        <v>144</v>
      </c>
      <c r="D172" s="22" t="s">
        <v>244</v>
      </c>
      <c r="E172" s="22" t="s">
        <v>443</v>
      </c>
      <c r="F172" s="23"/>
      <c r="G172" s="23">
        <f>2861.1+22106+145314.4-1648.9</f>
        <v>168632.6</v>
      </c>
      <c r="H172" s="23"/>
    </row>
    <row r="173" spans="1:8" ht="30">
      <c r="A173" s="20" t="s">
        <v>15</v>
      </c>
      <c r="B173" s="17" t="s">
        <v>139</v>
      </c>
      <c r="C173" s="17" t="s">
        <v>144</v>
      </c>
      <c r="D173" s="18" t="s">
        <v>244</v>
      </c>
      <c r="E173" s="18" t="s">
        <v>13</v>
      </c>
      <c r="F173" s="19">
        <f>293806.6+191.7+43.5+1590.6+409.6+299.4</f>
        <v>296341.39999999997</v>
      </c>
      <c r="G173" s="19">
        <f>230047.4-22106-145314.4-557.5</f>
        <v>62069.5</v>
      </c>
      <c r="H173" s="23"/>
    </row>
    <row r="174" spans="1:8" ht="16.5" customHeight="1">
      <c r="A174" s="8" t="s">
        <v>147</v>
      </c>
      <c r="B174" s="9" t="s">
        <v>139</v>
      </c>
      <c r="C174" s="9" t="s">
        <v>144</v>
      </c>
      <c r="D174" s="10" t="s">
        <v>245</v>
      </c>
      <c r="E174" s="10"/>
      <c r="F174" s="11">
        <f>F176</f>
        <v>3293.6</v>
      </c>
      <c r="G174" s="11">
        <f>G175+G176</f>
        <v>2275.8</v>
      </c>
      <c r="H174" s="11" t="e">
        <f>#REF!-F174</f>
        <v>#REF!</v>
      </c>
    </row>
    <row r="175" spans="1:8" ht="30">
      <c r="A175" s="16" t="s">
        <v>442</v>
      </c>
      <c r="B175" s="17" t="s">
        <v>139</v>
      </c>
      <c r="C175" s="17" t="s">
        <v>144</v>
      </c>
      <c r="D175" s="18" t="s">
        <v>245</v>
      </c>
      <c r="E175" s="18" t="s">
        <v>443</v>
      </c>
      <c r="F175" s="19"/>
      <c r="G175" s="19">
        <f>1648.8+38.7</f>
        <v>1687.5</v>
      </c>
      <c r="H175" s="7"/>
    </row>
    <row r="176" spans="1:8" ht="30">
      <c r="A176" s="16" t="s">
        <v>15</v>
      </c>
      <c r="B176" s="17" t="s">
        <v>139</v>
      </c>
      <c r="C176" s="17" t="s">
        <v>144</v>
      </c>
      <c r="D176" s="18" t="s">
        <v>245</v>
      </c>
      <c r="E176" s="18" t="s">
        <v>13</v>
      </c>
      <c r="F176" s="19">
        <f>66.4+3227.2</f>
        <v>3293.6</v>
      </c>
      <c r="G176" s="19">
        <f>627-38.7</f>
        <v>588.3</v>
      </c>
      <c r="H176" s="19" t="e">
        <f>#REF!-F176</f>
        <v>#REF!</v>
      </c>
    </row>
    <row r="177" spans="1:8" ht="15">
      <c r="A177" s="52" t="s">
        <v>148</v>
      </c>
      <c r="B177" s="46" t="s">
        <v>139</v>
      </c>
      <c r="C177" s="46" t="s">
        <v>144</v>
      </c>
      <c r="D177" s="47" t="s">
        <v>247</v>
      </c>
      <c r="E177" s="47" t="s">
        <v>108</v>
      </c>
      <c r="F177" s="11" t="e">
        <f>#REF!+F180</f>
        <v>#REF!</v>
      </c>
      <c r="G177" s="11">
        <f>G180+G178</f>
        <v>147165.5</v>
      </c>
      <c r="H177" s="11" t="e">
        <f>#REF!-F177</f>
        <v>#REF!</v>
      </c>
    </row>
    <row r="178" spans="1:8" ht="30.75">
      <c r="A178" s="70" t="s">
        <v>240</v>
      </c>
      <c r="B178" s="71" t="s">
        <v>139</v>
      </c>
      <c r="C178" s="71" t="s">
        <v>144</v>
      </c>
      <c r="D178" s="72" t="s">
        <v>422</v>
      </c>
      <c r="E178" s="72"/>
      <c r="F178" s="11"/>
      <c r="G178" s="11">
        <f>G179</f>
        <v>4041</v>
      </c>
      <c r="H178" s="11"/>
    </row>
    <row r="179" spans="1:8" ht="15">
      <c r="A179" s="16" t="s">
        <v>9</v>
      </c>
      <c r="B179" s="17" t="s">
        <v>139</v>
      </c>
      <c r="C179" s="17" t="s">
        <v>144</v>
      </c>
      <c r="D179" s="18" t="s">
        <v>422</v>
      </c>
      <c r="E179" s="18" t="s">
        <v>213</v>
      </c>
      <c r="F179" s="19">
        <f>20340.4-1040+52.3</f>
        <v>19352.7</v>
      </c>
      <c r="G179" s="19">
        <v>4041</v>
      </c>
      <c r="H179" s="11"/>
    </row>
    <row r="180" spans="1:8" ht="30.75">
      <c r="A180" s="8" t="s">
        <v>299</v>
      </c>
      <c r="B180" s="9" t="s">
        <v>139</v>
      </c>
      <c r="C180" s="9" t="s">
        <v>144</v>
      </c>
      <c r="D180" s="10" t="s">
        <v>248</v>
      </c>
      <c r="E180" s="10"/>
      <c r="F180" s="11">
        <f>F181+F184</f>
        <v>119524</v>
      </c>
      <c r="G180" s="11">
        <f>G181+G184</f>
        <v>143124.5</v>
      </c>
      <c r="H180" s="11" t="e">
        <f>#REF!-F180</f>
        <v>#REF!</v>
      </c>
    </row>
    <row r="181" spans="1:8" ht="15">
      <c r="A181" s="8" t="s">
        <v>148</v>
      </c>
      <c r="B181" s="9" t="s">
        <v>139</v>
      </c>
      <c r="C181" s="9" t="s">
        <v>144</v>
      </c>
      <c r="D181" s="10" t="s">
        <v>249</v>
      </c>
      <c r="E181" s="10"/>
      <c r="F181" s="11">
        <f>F183</f>
        <v>66066</v>
      </c>
      <c r="G181" s="11">
        <f>G183+G182</f>
        <v>78196.7</v>
      </c>
      <c r="H181" s="11" t="e">
        <f>#REF!-F181</f>
        <v>#REF!</v>
      </c>
    </row>
    <row r="182" spans="1:8" ht="31.5" customHeight="1">
      <c r="A182" s="20" t="s">
        <v>442</v>
      </c>
      <c r="B182" s="21" t="s">
        <v>139</v>
      </c>
      <c r="C182" s="21" t="s">
        <v>144</v>
      </c>
      <c r="D182" s="22" t="s">
        <v>249</v>
      </c>
      <c r="E182" s="22" t="s">
        <v>443</v>
      </c>
      <c r="F182" s="7"/>
      <c r="G182" s="23">
        <f>1601.7+45386.3</f>
        <v>46988</v>
      </c>
      <c r="H182" s="7"/>
    </row>
    <row r="183" spans="1:8" ht="30">
      <c r="A183" s="16" t="s">
        <v>15</v>
      </c>
      <c r="B183" s="17" t="s">
        <v>139</v>
      </c>
      <c r="C183" s="17" t="s">
        <v>144</v>
      </c>
      <c r="D183" s="18" t="s">
        <v>249</v>
      </c>
      <c r="E183" s="18" t="s">
        <v>13</v>
      </c>
      <c r="F183" s="19">
        <f>67668-1665.4+54+9.4</f>
        <v>66066</v>
      </c>
      <c r="G183" s="19">
        <f>76595-45386.3</f>
        <v>31208.699999999997</v>
      </c>
      <c r="H183" s="19" t="e">
        <f>#REF!-F183</f>
        <v>#REF!</v>
      </c>
    </row>
    <row r="184" spans="1:8" ht="15">
      <c r="A184" s="8" t="s">
        <v>149</v>
      </c>
      <c r="B184" s="9" t="s">
        <v>139</v>
      </c>
      <c r="C184" s="9" t="s">
        <v>144</v>
      </c>
      <c r="D184" s="10" t="s">
        <v>296</v>
      </c>
      <c r="E184" s="10"/>
      <c r="F184" s="11">
        <f>F186</f>
        <v>53458.00000000001</v>
      </c>
      <c r="G184" s="11">
        <f>G186+G185</f>
        <v>64927.8</v>
      </c>
      <c r="H184" s="11" t="e">
        <f>#REF!-F184</f>
        <v>#REF!</v>
      </c>
    </row>
    <row r="185" spans="1:8" ht="30">
      <c r="A185" s="20" t="s">
        <v>442</v>
      </c>
      <c r="B185" s="21" t="s">
        <v>139</v>
      </c>
      <c r="C185" s="21" t="s">
        <v>144</v>
      </c>
      <c r="D185" s="22" t="s">
        <v>296</v>
      </c>
      <c r="E185" s="22" t="s">
        <v>443</v>
      </c>
      <c r="F185" s="7"/>
      <c r="G185" s="23">
        <f>3818.8+36424</f>
        <v>40242.8</v>
      </c>
      <c r="H185" s="7"/>
    </row>
    <row r="186" spans="1:8" ht="30">
      <c r="A186" s="16" t="s">
        <v>15</v>
      </c>
      <c r="B186" s="17" t="s">
        <v>139</v>
      </c>
      <c r="C186" s="17" t="s">
        <v>144</v>
      </c>
      <c r="D186" s="18" t="s">
        <v>296</v>
      </c>
      <c r="E186" s="18" t="s">
        <v>13</v>
      </c>
      <c r="F186" s="19">
        <f>53148.8+20+74-0.1+215.3</f>
        <v>53458.00000000001</v>
      </c>
      <c r="G186" s="19">
        <f>61109-36424</f>
        <v>24685</v>
      </c>
      <c r="H186" s="19" t="e">
        <f>#REF!-F186</f>
        <v>#REF!</v>
      </c>
    </row>
    <row r="187" spans="1:8" ht="15">
      <c r="A187" s="8" t="s">
        <v>178</v>
      </c>
      <c r="B187" s="9" t="s">
        <v>139</v>
      </c>
      <c r="C187" s="9" t="s">
        <v>144</v>
      </c>
      <c r="D187" s="10" t="s">
        <v>246</v>
      </c>
      <c r="E187" s="10"/>
      <c r="F187" s="11">
        <f>F188</f>
        <v>4014.2</v>
      </c>
      <c r="G187" s="11">
        <f>G188</f>
        <v>5158.4</v>
      </c>
      <c r="H187" s="11" t="e">
        <f>#REF!-F187</f>
        <v>#REF!</v>
      </c>
    </row>
    <row r="188" spans="1:8" ht="15">
      <c r="A188" s="52" t="s">
        <v>179</v>
      </c>
      <c r="B188" s="46" t="s">
        <v>139</v>
      </c>
      <c r="C188" s="46" t="s">
        <v>144</v>
      </c>
      <c r="D188" s="47" t="s">
        <v>250</v>
      </c>
      <c r="E188" s="47"/>
      <c r="F188" s="49">
        <f>F189</f>
        <v>4014.2</v>
      </c>
      <c r="G188" s="49">
        <f>G189+G191+G190</f>
        <v>5158.4</v>
      </c>
      <c r="H188" s="11" t="e">
        <f>#REF!-F188</f>
        <v>#REF!</v>
      </c>
    </row>
    <row r="189" spans="1:8" ht="15">
      <c r="A189" s="20" t="s">
        <v>9</v>
      </c>
      <c r="B189" s="38" t="s">
        <v>139</v>
      </c>
      <c r="C189" s="89" t="s">
        <v>144</v>
      </c>
      <c r="D189" s="38" t="s">
        <v>250</v>
      </c>
      <c r="E189" s="38" t="s">
        <v>213</v>
      </c>
      <c r="F189" s="90">
        <v>4014.2</v>
      </c>
      <c r="G189" s="90">
        <v>1219.2</v>
      </c>
      <c r="H189" s="42" t="e">
        <f>#REF!-F189</f>
        <v>#REF!</v>
      </c>
    </row>
    <row r="190" spans="1:8" ht="30">
      <c r="A190" s="20" t="s">
        <v>442</v>
      </c>
      <c r="B190" s="69" t="s">
        <v>139</v>
      </c>
      <c r="C190" s="69" t="s">
        <v>144</v>
      </c>
      <c r="D190" s="44" t="s">
        <v>250</v>
      </c>
      <c r="E190" s="22" t="s">
        <v>443</v>
      </c>
      <c r="F190" s="23"/>
      <c r="G190" s="23">
        <f>2179.9+485.8</f>
        <v>2665.7000000000003</v>
      </c>
      <c r="H190" s="42"/>
    </row>
    <row r="191" spans="1:8" ht="15">
      <c r="A191" s="16" t="s">
        <v>445</v>
      </c>
      <c r="B191" s="17" t="s">
        <v>139</v>
      </c>
      <c r="C191" s="17" t="s">
        <v>144</v>
      </c>
      <c r="D191" s="18" t="s">
        <v>250</v>
      </c>
      <c r="E191" s="22" t="s">
        <v>444</v>
      </c>
      <c r="F191" s="23">
        <f>53148.8+20+74-0.1+215.3</f>
        <v>53458.00000000001</v>
      </c>
      <c r="G191" s="23">
        <f>3939.2-2179.9-485.8</f>
        <v>1273.4999999999998</v>
      </c>
      <c r="H191" s="42"/>
    </row>
    <row r="192" spans="1:8" ht="15">
      <c r="A192" s="52" t="s">
        <v>85</v>
      </c>
      <c r="B192" s="46" t="s">
        <v>139</v>
      </c>
      <c r="C192" s="46" t="s">
        <v>144</v>
      </c>
      <c r="D192" s="47" t="s">
        <v>84</v>
      </c>
      <c r="E192" s="48"/>
      <c r="F192" s="150"/>
      <c r="G192" s="151">
        <f>G193</f>
        <v>1833.7</v>
      </c>
      <c r="H192" s="42"/>
    </row>
    <row r="193" spans="1:8" ht="46.5">
      <c r="A193" s="70" t="s">
        <v>461</v>
      </c>
      <c r="B193" s="142" t="s">
        <v>139</v>
      </c>
      <c r="C193" s="142" t="s">
        <v>144</v>
      </c>
      <c r="D193" s="142" t="s">
        <v>462</v>
      </c>
      <c r="E193" s="44"/>
      <c r="F193" s="152"/>
      <c r="G193" s="159">
        <f>G194+G195+G196</f>
        <v>1833.7</v>
      </c>
      <c r="H193" s="42"/>
    </row>
    <row r="194" spans="1:8" ht="15">
      <c r="A194" s="88" t="s">
        <v>9</v>
      </c>
      <c r="B194" s="38" t="s">
        <v>139</v>
      </c>
      <c r="C194" s="38" t="s">
        <v>144</v>
      </c>
      <c r="D194" s="38" t="s">
        <v>463</v>
      </c>
      <c r="E194" s="38" t="s">
        <v>213</v>
      </c>
      <c r="F194" s="153"/>
      <c r="G194" s="153">
        <v>1685.5</v>
      </c>
      <c r="H194" s="42"/>
    </row>
    <row r="195" spans="1:8" ht="30">
      <c r="A195" s="20" t="s">
        <v>442</v>
      </c>
      <c r="B195" s="18" t="s">
        <v>139</v>
      </c>
      <c r="C195" s="17" t="s">
        <v>144</v>
      </c>
      <c r="D195" s="18" t="s">
        <v>463</v>
      </c>
      <c r="E195" s="18" t="s">
        <v>443</v>
      </c>
      <c r="F195" s="155"/>
      <c r="G195" s="160">
        <v>88.9</v>
      </c>
      <c r="H195" s="42"/>
    </row>
    <row r="196" spans="1:8" ht="15">
      <c r="A196" s="30" t="s">
        <v>445</v>
      </c>
      <c r="B196" s="31" t="s">
        <v>139</v>
      </c>
      <c r="C196" s="40" t="s">
        <v>144</v>
      </c>
      <c r="D196" s="31" t="s">
        <v>463</v>
      </c>
      <c r="E196" s="31" t="s">
        <v>444</v>
      </c>
      <c r="F196" s="154"/>
      <c r="G196" s="161">
        <v>59.3</v>
      </c>
      <c r="H196" s="42"/>
    </row>
    <row r="197" spans="1:8" ht="15">
      <c r="A197" s="8" t="s">
        <v>180</v>
      </c>
      <c r="B197" s="9" t="s">
        <v>139</v>
      </c>
      <c r="C197" s="9" t="s">
        <v>144</v>
      </c>
      <c r="D197" s="10" t="s">
        <v>223</v>
      </c>
      <c r="E197" s="10" t="s">
        <v>108</v>
      </c>
      <c r="F197" s="11" t="e">
        <f>#REF!+#REF!</f>
        <v>#REF!</v>
      </c>
      <c r="G197" s="11">
        <f>G198+G201</f>
        <v>5509</v>
      </c>
      <c r="H197" s="42"/>
    </row>
    <row r="198" spans="1:8" ht="43.5" customHeight="1">
      <c r="A198" s="45" t="s">
        <v>36</v>
      </c>
      <c r="B198" s="13" t="s">
        <v>139</v>
      </c>
      <c r="C198" s="13" t="s">
        <v>144</v>
      </c>
      <c r="D198" s="14" t="s">
        <v>39</v>
      </c>
      <c r="E198" s="14"/>
      <c r="F198" s="15" t="e">
        <f>F199</f>
        <v>#REF!</v>
      </c>
      <c r="G198" s="15">
        <f>G199</f>
        <v>660</v>
      </c>
      <c r="H198" s="42"/>
    </row>
    <row r="199" spans="1:8" ht="61.5" customHeight="1">
      <c r="A199" s="43" t="s">
        <v>37</v>
      </c>
      <c r="B199" s="13" t="s">
        <v>139</v>
      </c>
      <c r="C199" s="13" t="s">
        <v>144</v>
      </c>
      <c r="D199" s="14" t="s">
        <v>38</v>
      </c>
      <c r="E199" s="14"/>
      <c r="F199" s="15" t="e">
        <f>#REF!</f>
        <v>#REF!</v>
      </c>
      <c r="G199" s="15">
        <f>G200</f>
        <v>660</v>
      </c>
      <c r="H199" s="42"/>
    </row>
    <row r="200" spans="1:8" ht="15">
      <c r="A200" s="88" t="s">
        <v>199</v>
      </c>
      <c r="B200" s="89" t="s">
        <v>139</v>
      </c>
      <c r="C200" s="89" t="s">
        <v>144</v>
      </c>
      <c r="D200" s="38" t="s">
        <v>38</v>
      </c>
      <c r="E200" s="38" t="s">
        <v>198</v>
      </c>
      <c r="F200" s="90">
        <f>2300-577.2</f>
        <v>1722.8</v>
      </c>
      <c r="G200" s="90">
        <v>660</v>
      </c>
      <c r="H200" s="42"/>
    </row>
    <row r="201" spans="1:8" ht="36.75" customHeight="1">
      <c r="A201" s="37" t="s">
        <v>56</v>
      </c>
      <c r="B201" s="9" t="s">
        <v>139</v>
      </c>
      <c r="C201" s="9" t="s">
        <v>144</v>
      </c>
      <c r="D201" s="10" t="s">
        <v>55</v>
      </c>
      <c r="E201" s="10"/>
      <c r="F201" s="11">
        <f>F202</f>
        <v>3527.5</v>
      </c>
      <c r="G201" s="11">
        <f>G202</f>
        <v>4849</v>
      </c>
      <c r="H201" s="42"/>
    </row>
    <row r="202" spans="1:8" ht="17.25" customHeight="1">
      <c r="A202" s="24" t="s">
        <v>199</v>
      </c>
      <c r="B202" s="18" t="s">
        <v>139</v>
      </c>
      <c r="C202" s="17" t="s">
        <v>144</v>
      </c>
      <c r="D202" s="18" t="s">
        <v>55</v>
      </c>
      <c r="E202" s="18" t="s">
        <v>198</v>
      </c>
      <c r="F202" s="19">
        <f>4100-572.5</f>
        <v>3527.5</v>
      </c>
      <c r="G202" s="19">
        <v>4849</v>
      </c>
      <c r="H202" s="42"/>
    </row>
    <row r="203" spans="1:8" ht="15">
      <c r="A203" s="8" t="s">
        <v>151</v>
      </c>
      <c r="B203" s="9" t="s">
        <v>139</v>
      </c>
      <c r="C203" s="9" t="s">
        <v>150</v>
      </c>
      <c r="D203" s="10" t="s">
        <v>108</v>
      </c>
      <c r="E203" s="10" t="s">
        <v>108</v>
      </c>
      <c r="F203" s="11">
        <f>F204</f>
        <v>1094.6</v>
      </c>
      <c r="G203" s="11">
        <f>G204+G207</f>
        <v>882.5</v>
      </c>
      <c r="H203" s="11" t="e">
        <f>#REF!-F203</f>
        <v>#REF!</v>
      </c>
    </row>
    <row r="204" spans="1:8" ht="15">
      <c r="A204" s="8" t="s">
        <v>152</v>
      </c>
      <c r="B204" s="9" t="s">
        <v>139</v>
      </c>
      <c r="C204" s="9" t="s">
        <v>150</v>
      </c>
      <c r="D204" s="10" t="s">
        <v>251</v>
      </c>
      <c r="E204" s="10" t="s">
        <v>108</v>
      </c>
      <c r="F204" s="11">
        <f>F206</f>
        <v>1094.6</v>
      </c>
      <c r="G204" s="11">
        <f>G206</f>
        <v>222.5</v>
      </c>
      <c r="H204" s="11" t="e">
        <f>#REF!-F204</f>
        <v>#REF!</v>
      </c>
    </row>
    <row r="205" spans="1:8" ht="15">
      <c r="A205" s="70" t="s">
        <v>181</v>
      </c>
      <c r="B205" s="71" t="s">
        <v>139</v>
      </c>
      <c r="C205" s="71" t="s">
        <v>150</v>
      </c>
      <c r="D205" s="72" t="s">
        <v>252</v>
      </c>
      <c r="E205" s="72"/>
      <c r="F205" s="73">
        <f>F206</f>
        <v>1094.6</v>
      </c>
      <c r="G205" s="73">
        <f>G206</f>
        <v>222.5</v>
      </c>
      <c r="H205" s="73" t="e">
        <f>#REF!-F205</f>
        <v>#REF!</v>
      </c>
    </row>
    <row r="206" spans="1:8" ht="15" customHeight="1">
      <c r="A206" s="30" t="s">
        <v>199</v>
      </c>
      <c r="B206" s="31" t="s">
        <v>139</v>
      </c>
      <c r="C206" s="40" t="s">
        <v>150</v>
      </c>
      <c r="D206" s="31" t="s">
        <v>252</v>
      </c>
      <c r="E206" s="31" t="s">
        <v>198</v>
      </c>
      <c r="F206" s="32">
        <f>1079.6+15</f>
        <v>1094.6</v>
      </c>
      <c r="G206" s="32">
        <v>222.5</v>
      </c>
      <c r="H206" s="27" t="e">
        <f>#REF!-F206</f>
        <v>#REF!</v>
      </c>
    </row>
    <row r="207" spans="1:8" ht="15" customHeight="1">
      <c r="A207" s="124" t="s">
        <v>180</v>
      </c>
      <c r="B207" s="127" t="s">
        <v>139</v>
      </c>
      <c r="C207" s="128" t="s">
        <v>150</v>
      </c>
      <c r="D207" s="81" t="s">
        <v>223</v>
      </c>
      <c r="E207" s="129"/>
      <c r="F207" s="129"/>
      <c r="G207" s="96">
        <f>G208</f>
        <v>660</v>
      </c>
      <c r="H207" s="42"/>
    </row>
    <row r="208" spans="1:8" ht="15" customHeight="1">
      <c r="A208" s="125" t="s">
        <v>16</v>
      </c>
      <c r="B208" s="34" t="s">
        <v>139</v>
      </c>
      <c r="C208" s="100" t="s">
        <v>150</v>
      </c>
      <c r="D208" s="100" t="s">
        <v>14</v>
      </c>
      <c r="E208" s="95"/>
      <c r="F208" s="95"/>
      <c r="G208" s="96">
        <f>G209</f>
        <v>660</v>
      </c>
      <c r="H208" s="42"/>
    </row>
    <row r="209" spans="1:8" ht="15" customHeight="1">
      <c r="A209" s="126" t="s">
        <v>341</v>
      </c>
      <c r="B209" s="130" t="s">
        <v>139</v>
      </c>
      <c r="C209" s="129" t="s">
        <v>150</v>
      </c>
      <c r="D209" s="129" t="s">
        <v>14</v>
      </c>
      <c r="E209" s="129" t="s">
        <v>198</v>
      </c>
      <c r="F209" s="129"/>
      <c r="G209" s="131">
        <v>660</v>
      </c>
      <c r="H209" s="42"/>
    </row>
    <row r="210" spans="1:8" ht="15">
      <c r="A210" s="8" t="s">
        <v>154</v>
      </c>
      <c r="B210" s="9" t="s">
        <v>139</v>
      </c>
      <c r="C210" s="9" t="s">
        <v>153</v>
      </c>
      <c r="D210" s="10" t="s">
        <v>108</v>
      </c>
      <c r="E210" s="10" t="s">
        <v>108</v>
      </c>
      <c r="F210" s="11" t="e">
        <f>F211+F216+#REF!+F226+#REF!</f>
        <v>#REF!</v>
      </c>
      <c r="G210" s="11">
        <f>G211+G216+G226+G219</f>
        <v>27487.5</v>
      </c>
      <c r="H210" s="11" t="e">
        <f>#REF!-F210</f>
        <v>#REF!</v>
      </c>
    </row>
    <row r="211" spans="1:8" ht="46.5">
      <c r="A211" s="12" t="s">
        <v>195</v>
      </c>
      <c r="B211" s="13" t="s">
        <v>139</v>
      </c>
      <c r="C211" s="13" t="s">
        <v>153</v>
      </c>
      <c r="D211" s="14" t="s">
        <v>196</v>
      </c>
      <c r="E211" s="14" t="s">
        <v>108</v>
      </c>
      <c r="F211" s="15">
        <f>F212</f>
        <v>4718.6</v>
      </c>
      <c r="G211" s="15">
        <f>G212</f>
        <v>5883.3</v>
      </c>
      <c r="H211" s="15" t="e">
        <f>#REF!-F211</f>
        <v>#REF!</v>
      </c>
    </row>
    <row r="212" spans="1:8" ht="15">
      <c r="A212" s="52" t="s">
        <v>113</v>
      </c>
      <c r="B212" s="46" t="s">
        <v>139</v>
      </c>
      <c r="C212" s="46" t="s">
        <v>153</v>
      </c>
      <c r="D212" s="47" t="s">
        <v>200</v>
      </c>
      <c r="E212" s="47"/>
      <c r="F212" s="49">
        <f>SUM(F213:F214)</f>
        <v>4718.6</v>
      </c>
      <c r="G212" s="49">
        <f>SUM(G213:G215)</f>
        <v>5883.3</v>
      </c>
      <c r="H212" s="11" t="e">
        <f>#REF!-F212</f>
        <v>#REF!</v>
      </c>
    </row>
    <row r="213" spans="1:8" ht="15">
      <c r="A213" s="20" t="s">
        <v>199</v>
      </c>
      <c r="B213" s="21" t="s">
        <v>139</v>
      </c>
      <c r="C213" s="21" t="s">
        <v>153</v>
      </c>
      <c r="D213" s="22" t="s">
        <v>200</v>
      </c>
      <c r="E213" s="22" t="s">
        <v>198</v>
      </c>
      <c r="F213" s="23">
        <f>844.4+12.7</f>
        <v>857.1</v>
      </c>
      <c r="G213" s="23">
        <f>948.1+0.5</f>
        <v>948.6</v>
      </c>
      <c r="H213" s="19" t="e">
        <f>#REF!-F213</f>
        <v>#REF!</v>
      </c>
    </row>
    <row r="214" spans="1:8" ht="15">
      <c r="A214" s="16" t="s">
        <v>341</v>
      </c>
      <c r="B214" s="17" t="s">
        <v>139</v>
      </c>
      <c r="C214" s="17" t="s">
        <v>153</v>
      </c>
      <c r="D214" s="18" t="s">
        <v>340</v>
      </c>
      <c r="E214" s="18" t="s">
        <v>198</v>
      </c>
      <c r="F214" s="19">
        <f>3894.2-32.7</f>
        <v>3861.5</v>
      </c>
      <c r="G214" s="19">
        <f>4483.2-0.5</f>
        <v>4482.7</v>
      </c>
      <c r="H214" s="19" t="e">
        <f>#REF!-F214</f>
        <v>#REF!</v>
      </c>
    </row>
    <row r="215" spans="1:8" ht="15">
      <c r="A215" s="30" t="s">
        <v>341</v>
      </c>
      <c r="B215" s="40" t="s">
        <v>139</v>
      </c>
      <c r="C215" s="40" t="s">
        <v>153</v>
      </c>
      <c r="D215" s="31" t="s">
        <v>91</v>
      </c>
      <c r="E215" s="31" t="s">
        <v>198</v>
      </c>
      <c r="F215" s="32">
        <f>3894.2-32.7</f>
        <v>3861.5</v>
      </c>
      <c r="G215" s="32">
        <v>452</v>
      </c>
      <c r="H215" s="42"/>
    </row>
    <row r="216" spans="1:8" ht="28.5" customHeight="1">
      <c r="A216" s="12" t="s">
        <v>155</v>
      </c>
      <c r="B216" s="13" t="s">
        <v>139</v>
      </c>
      <c r="C216" s="13" t="s">
        <v>153</v>
      </c>
      <c r="D216" s="14" t="s">
        <v>253</v>
      </c>
      <c r="E216" s="14" t="s">
        <v>108</v>
      </c>
      <c r="F216" s="15">
        <f>F217</f>
        <v>2199</v>
      </c>
      <c r="G216" s="15">
        <f>G217</f>
        <v>2737.4</v>
      </c>
      <c r="H216" s="15" t="e">
        <f>#REF!-F216</f>
        <v>#REF!</v>
      </c>
    </row>
    <row r="217" spans="1:8" ht="39.75" customHeight="1">
      <c r="A217" s="8" t="s">
        <v>299</v>
      </c>
      <c r="B217" s="9" t="s">
        <v>139</v>
      </c>
      <c r="C217" s="9" t="s">
        <v>153</v>
      </c>
      <c r="D217" s="10" t="s">
        <v>254</v>
      </c>
      <c r="E217" s="10"/>
      <c r="F217" s="11">
        <f>F218</f>
        <v>2199</v>
      </c>
      <c r="G217" s="11">
        <f>G218</f>
        <v>2737.4</v>
      </c>
      <c r="H217" s="11" t="e">
        <f>#REF!-F217</f>
        <v>#REF!</v>
      </c>
    </row>
    <row r="218" spans="1:8" ht="15">
      <c r="A218" s="16" t="s">
        <v>9</v>
      </c>
      <c r="B218" s="17" t="s">
        <v>139</v>
      </c>
      <c r="C218" s="17" t="s">
        <v>153</v>
      </c>
      <c r="D218" s="18" t="s">
        <v>254</v>
      </c>
      <c r="E218" s="18" t="s">
        <v>213</v>
      </c>
      <c r="F218" s="19">
        <f>2197.5+1.5</f>
        <v>2199</v>
      </c>
      <c r="G218" s="19">
        <f>2742.4-5</f>
        <v>2737.4</v>
      </c>
      <c r="H218" s="19" t="e">
        <f>#REF!-F218</f>
        <v>#REF!</v>
      </c>
    </row>
    <row r="219" spans="1:8" ht="15">
      <c r="A219" s="12" t="s">
        <v>335</v>
      </c>
      <c r="B219" s="13" t="s">
        <v>139</v>
      </c>
      <c r="C219" s="13" t="s">
        <v>153</v>
      </c>
      <c r="D219" s="14" t="s">
        <v>336</v>
      </c>
      <c r="E219" s="14"/>
      <c r="F219" s="15"/>
      <c r="G219" s="15">
        <f>G220+G224+G222</f>
        <v>1662.8</v>
      </c>
      <c r="H219" s="23"/>
    </row>
    <row r="220" spans="1:8" ht="30.75">
      <c r="A220" s="8" t="s">
        <v>450</v>
      </c>
      <c r="B220" s="9" t="s">
        <v>139</v>
      </c>
      <c r="C220" s="9" t="s">
        <v>153</v>
      </c>
      <c r="D220" s="10" t="s">
        <v>449</v>
      </c>
      <c r="E220" s="10"/>
      <c r="F220" s="11"/>
      <c r="G220" s="11">
        <f>G221</f>
        <v>742.8</v>
      </c>
      <c r="H220" s="23"/>
    </row>
    <row r="221" spans="1:8" ht="15">
      <c r="A221" s="16" t="s">
        <v>451</v>
      </c>
      <c r="B221" s="17" t="s">
        <v>139</v>
      </c>
      <c r="C221" s="17" t="s">
        <v>153</v>
      </c>
      <c r="D221" s="18" t="s">
        <v>449</v>
      </c>
      <c r="E221" s="18" t="s">
        <v>448</v>
      </c>
      <c r="F221" s="19"/>
      <c r="G221" s="19">
        <v>742.8</v>
      </c>
      <c r="H221" s="23"/>
    </row>
    <row r="222" spans="1:8" ht="30.75">
      <c r="A222" s="8" t="s">
        <v>458</v>
      </c>
      <c r="B222" s="9" t="s">
        <v>139</v>
      </c>
      <c r="C222" s="9" t="s">
        <v>153</v>
      </c>
      <c r="D222" s="10" t="s">
        <v>457</v>
      </c>
      <c r="E222" s="10"/>
      <c r="F222" s="11"/>
      <c r="G222" s="11">
        <f>G223</f>
        <v>670</v>
      </c>
      <c r="H222" s="23"/>
    </row>
    <row r="223" spans="1:8" ht="15">
      <c r="A223" s="16" t="s">
        <v>451</v>
      </c>
      <c r="B223" s="17" t="s">
        <v>139</v>
      </c>
      <c r="C223" s="17" t="s">
        <v>153</v>
      </c>
      <c r="D223" s="18" t="s">
        <v>457</v>
      </c>
      <c r="E223" s="18" t="s">
        <v>448</v>
      </c>
      <c r="F223" s="19"/>
      <c r="G223" s="19">
        <v>670</v>
      </c>
      <c r="H223" s="23"/>
    </row>
    <row r="224" spans="1:8" ht="30.75">
      <c r="A224" s="8" t="s">
        <v>455</v>
      </c>
      <c r="B224" s="9" t="s">
        <v>139</v>
      </c>
      <c r="C224" s="9" t="s">
        <v>153</v>
      </c>
      <c r="D224" s="10" t="s">
        <v>456</v>
      </c>
      <c r="E224" s="10"/>
      <c r="F224" s="11"/>
      <c r="G224" s="11">
        <f>G225</f>
        <v>250</v>
      </c>
      <c r="H224" s="23"/>
    </row>
    <row r="225" spans="1:8" ht="15">
      <c r="A225" s="16" t="s">
        <v>451</v>
      </c>
      <c r="B225" s="17" t="s">
        <v>139</v>
      </c>
      <c r="C225" s="17" t="s">
        <v>153</v>
      </c>
      <c r="D225" s="18" t="s">
        <v>456</v>
      </c>
      <c r="E225" s="18" t="s">
        <v>448</v>
      </c>
      <c r="F225" s="19"/>
      <c r="G225" s="19">
        <v>250</v>
      </c>
      <c r="H225" s="23"/>
    </row>
    <row r="226" spans="1:8" ht="15">
      <c r="A226" s="8" t="s">
        <v>180</v>
      </c>
      <c r="B226" s="9" t="s">
        <v>139</v>
      </c>
      <c r="C226" s="9" t="s">
        <v>153</v>
      </c>
      <c r="D226" s="10" t="s">
        <v>223</v>
      </c>
      <c r="E226" s="10" t="s">
        <v>108</v>
      </c>
      <c r="F226" s="11" t="e">
        <f>F227+#REF!+F234</f>
        <v>#REF!</v>
      </c>
      <c r="G226" s="11">
        <f>G227+G234+G232</f>
        <v>17204</v>
      </c>
      <c r="H226" s="11" t="e">
        <f>#REF!-F226</f>
        <v>#REF!</v>
      </c>
    </row>
    <row r="227" spans="1:8" ht="30.75">
      <c r="A227" s="12" t="s">
        <v>92</v>
      </c>
      <c r="B227" s="13" t="s">
        <v>139</v>
      </c>
      <c r="C227" s="13" t="s">
        <v>153</v>
      </c>
      <c r="D227" s="14" t="s">
        <v>255</v>
      </c>
      <c r="E227" s="14" t="s">
        <v>108</v>
      </c>
      <c r="F227" s="15" t="e">
        <f>F228+F230</f>
        <v>#REF!</v>
      </c>
      <c r="G227" s="15">
        <f>G228+G230</f>
        <v>12300</v>
      </c>
      <c r="H227" s="11" t="e">
        <f>#REF!-F227</f>
        <v>#REF!</v>
      </c>
    </row>
    <row r="228" spans="1:8" ht="30.75">
      <c r="A228" s="8" t="s">
        <v>93</v>
      </c>
      <c r="B228" s="9" t="s">
        <v>139</v>
      </c>
      <c r="C228" s="9" t="s">
        <v>153</v>
      </c>
      <c r="D228" s="10" t="s">
        <v>394</v>
      </c>
      <c r="E228" s="10"/>
      <c r="F228" s="11" t="e">
        <f>#REF!+F229</f>
        <v>#REF!</v>
      </c>
      <c r="G228" s="11">
        <f>G229</f>
        <v>6000</v>
      </c>
      <c r="H228" s="7"/>
    </row>
    <row r="229" spans="1:8" ht="15">
      <c r="A229" s="16" t="s">
        <v>199</v>
      </c>
      <c r="B229" s="17" t="s">
        <v>139</v>
      </c>
      <c r="C229" s="17" t="s">
        <v>153</v>
      </c>
      <c r="D229" s="18" t="s">
        <v>394</v>
      </c>
      <c r="E229" s="18" t="s">
        <v>198</v>
      </c>
      <c r="F229" s="19">
        <f>6415-1223.7+1223.7-1223.7-163.3</f>
        <v>5028</v>
      </c>
      <c r="G229" s="19">
        <v>6000</v>
      </c>
      <c r="H229" s="19" t="e">
        <f>#REF!-F229</f>
        <v>#REF!</v>
      </c>
    </row>
    <row r="230" spans="1:8" ht="15">
      <c r="A230" s="8" t="s">
        <v>2</v>
      </c>
      <c r="B230" s="9" t="s">
        <v>139</v>
      </c>
      <c r="C230" s="9" t="s">
        <v>153</v>
      </c>
      <c r="D230" s="10" t="s">
        <v>395</v>
      </c>
      <c r="E230" s="10" t="s">
        <v>108</v>
      </c>
      <c r="F230" s="11">
        <f>F231</f>
        <v>6287</v>
      </c>
      <c r="G230" s="11">
        <f>G231</f>
        <v>6300</v>
      </c>
      <c r="H230" s="11" t="e">
        <f>#REF!-F230</f>
        <v>#REF!</v>
      </c>
    </row>
    <row r="231" spans="1:8" ht="15">
      <c r="A231" s="24" t="s">
        <v>199</v>
      </c>
      <c r="B231" s="25" t="s">
        <v>139</v>
      </c>
      <c r="C231" s="25" t="s">
        <v>153</v>
      </c>
      <c r="D231" s="26" t="s">
        <v>395</v>
      </c>
      <c r="E231" s="26" t="s">
        <v>198</v>
      </c>
      <c r="F231" s="27">
        <f>4900+1223.7+163.3</f>
        <v>6287</v>
      </c>
      <c r="G231" s="27">
        <v>6300</v>
      </c>
      <c r="H231" s="19" t="e">
        <f>#REF!-F231</f>
        <v>#REF!</v>
      </c>
    </row>
    <row r="232" spans="1:8" ht="33.75" customHeight="1">
      <c r="A232" s="37" t="s">
        <v>40</v>
      </c>
      <c r="B232" s="9" t="s">
        <v>139</v>
      </c>
      <c r="C232" s="9" t="s">
        <v>153</v>
      </c>
      <c r="D232" s="10" t="s">
        <v>41</v>
      </c>
      <c r="E232" s="10" t="s">
        <v>108</v>
      </c>
      <c r="F232" s="11">
        <f>F233</f>
        <v>7534</v>
      </c>
      <c r="G232" s="11">
        <f>G233</f>
        <v>370</v>
      </c>
      <c r="H232" s="23"/>
    </row>
    <row r="233" spans="1:8" ht="15">
      <c r="A233" s="16" t="s">
        <v>199</v>
      </c>
      <c r="B233" s="17" t="s">
        <v>139</v>
      </c>
      <c r="C233" s="17" t="s">
        <v>153</v>
      </c>
      <c r="D233" s="18" t="s">
        <v>41</v>
      </c>
      <c r="E233" s="18" t="s">
        <v>198</v>
      </c>
      <c r="F233" s="19">
        <f>8034-500</f>
        <v>7534</v>
      </c>
      <c r="G233" s="19">
        <v>370</v>
      </c>
      <c r="H233" s="23"/>
    </row>
    <row r="234" spans="1:8" ht="46.5">
      <c r="A234" s="8" t="s">
        <v>54</v>
      </c>
      <c r="B234" s="9" t="s">
        <v>139</v>
      </c>
      <c r="C234" s="9" t="s">
        <v>153</v>
      </c>
      <c r="D234" s="10" t="s">
        <v>53</v>
      </c>
      <c r="E234" s="10" t="s">
        <v>108</v>
      </c>
      <c r="F234" s="11">
        <f>F235</f>
        <v>7534</v>
      </c>
      <c r="G234" s="11">
        <f>G235</f>
        <v>4534</v>
      </c>
      <c r="H234" s="23"/>
    </row>
    <row r="235" spans="1:8" ht="15">
      <c r="A235" s="16" t="s">
        <v>199</v>
      </c>
      <c r="B235" s="17" t="s">
        <v>139</v>
      </c>
      <c r="C235" s="17" t="s">
        <v>153</v>
      </c>
      <c r="D235" s="18" t="s">
        <v>53</v>
      </c>
      <c r="E235" s="18" t="s">
        <v>198</v>
      </c>
      <c r="F235" s="19">
        <f>8034-500</f>
        <v>7534</v>
      </c>
      <c r="G235" s="19">
        <v>4534</v>
      </c>
      <c r="H235" s="23"/>
    </row>
    <row r="236" spans="1:8" ht="15">
      <c r="A236" s="50" t="s">
        <v>63</v>
      </c>
      <c r="B236" s="51" t="s">
        <v>156</v>
      </c>
      <c r="C236" s="51" t="s">
        <v>156</v>
      </c>
      <c r="D236" s="10" t="s">
        <v>108</v>
      </c>
      <c r="E236" s="10" t="s">
        <v>108</v>
      </c>
      <c r="F236" s="11" t="e">
        <f>F237+#REF!+#REF!+F249</f>
        <v>#REF!</v>
      </c>
      <c r="G236" s="11">
        <f>G237+G249</f>
        <v>20074.7</v>
      </c>
      <c r="H236" s="11" t="e">
        <f>#REF!-F236</f>
        <v>#REF!</v>
      </c>
    </row>
    <row r="237" spans="1:8" ht="15">
      <c r="A237" s="8" t="s">
        <v>158</v>
      </c>
      <c r="B237" s="9" t="s">
        <v>156</v>
      </c>
      <c r="C237" s="9" t="s">
        <v>157</v>
      </c>
      <c r="D237" s="10" t="s">
        <v>108</v>
      </c>
      <c r="E237" s="10" t="s">
        <v>108</v>
      </c>
      <c r="F237" s="11" t="e">
        <f>F238+#REF!+#REF!</f>
        <v>#REF!</v>
      </c>
      <c r="G237" s="11">
        <f>G238+G245+G241</f>
        <v>14144</v>
      </c>
      <c r="H237" s="11" t="e">
        <f>#REF!-F237</f>
        <v>#REF!</v>
      </c>
    </row>
    <row r="238" spans="1:8" ht="15">
      <c r="A238" s="8" t="s">
        <v>159</v>
      </c>
      <c r="B238" s="9" t="s">
        <v>156</v>
      </c>
      <c r="C238" s="9" t="s">
        <v>157</v>
      </c>
      <c r="D238" s="10" t="s">
        <v>256</v>
      </c>
      <c r="E238" s="10" t="s">
        <v>108</v>
      </c>
      <c r="F238" s="11">
        <f>F239</f>
        <v>10162.6</v>
      </c>
      <c r="G238" s="11">
        <f>G239</f>
        <v>13304</v>
      </c>
      <c r="H238" s="11" t="e">
        <f>#REF!-F238</f>
        <v>#REF!</v>
      </c>
    </row>
    <row r="239" spans="1:8" ht="30.75">
      <c r="A239" s="8" t="s">
        <v>299</v>
      </c>
      <c r="B239" s="9" t="s">
        <v>156</v>
      </c>
      <c r="C239" s="9" t="s">
        <v>157</v>
      </c>
      <c r="D239" s="10" t="s">
        <v>257</v>
      </c>
      <c r="E239" s="10"/>
      <c r="F239" s="11">
        <f>F240</f>
        <v>10162.6</v>
      </c>
      <c r="G239" s="11">
        <f>G240</f>
        <v>13304</v>
      </c>
      <c r="H239" s="11" t="e">
        <f>#REF!-F239</f>
        <v>#REF!</v>
      </c>
    </row>
    <row r="240" spans="1:8" ht="15">
      <c r="A240" s="16" t="s">
        <v>9</v>
      </c>
      <c r="B240" s="17" t="s">
        <v>156</v>
      </c>
      <c r="C240" s="17" t="s">
        <v>157</v>
      </c>
      <c r="D240" s="18" t="s">
        <v>257</v>
      </c>
      <c r="E240" s="18" t="s">
        <v>213</v>
      </c>
      <c r="F240" s="19">
        <v>10162.6</v>
      </c>
      <c r="G240" s="19">
        <v>13304</v>
      </c>
      <c r="H240" s="19" t="e">
        <f>#REF!-F240</f>
        <v>#REF!</v>
      </c>
    </row>
    <row r="241" spans="1:8" ht="15">
      <c r="A241" s="8" t="s">
        <v>335</v>
      </c>
      <c r="B241" s="75" t="s">
        <v>156</v>
      </c>
      <c r="C241" s="75" t="s">
        <v>157</v>
      </c>
      <c r="D241" s="76" t="s">
        <v>336</v>
      </c>
      <c r="E241" s="48"/>
      <c r="F241" s="77"/>
      <c r="G241" s="78">
        <f>G242</f>
        <v>400</v>
      </c>
      <c r="H241" s="23"/>
    </row>
    <row r="242" spans="1:8" ht="30.75">
      <c r="A242" s="12" t="s">
        <v>447</v>
      </c>
      <c r="B242" s="142" t="s">
        <v>156</v>
      </c>
      <c r="C242" s="71" t="s">
        <v>157</v>
      </c>
      <c r="D242" s="110" t="s">
        <v>446</v>
      </c>
      <c r="E242" s="44"/>
      <c r="F242" s="42"/>
      <c r="G242" s="111">
        <f>G244+G243</f>
        <v>400</v>
      </c>
      <c r="H242" s="23"/>
    </row>
    <row r="243" spans="1:8" ht="15">
      <c r="A243" s="88" t="s">
        <v>9</v>
      </c>
      <c r="B243" s="89" t="s">
        <v>156</v>
      </c>
      <c r="C243" s="89" t="s">
        <v>157</v>
      </c>
      <c r="D243" s="38" t="s">
        <v>446</v>
      </c>
      <c r="E243" s="38" t="s">
        <v>213</v>
      </c>
      <c r="F243" s="90"/>
      <c r="G243" s="90">
        <v>100</v>
      </c>
      <c r="H243" s="23"/>
    </row>
    <row r="244" spans="1:8" ht="15">
      <c r="A244" s="16" t="s">
        <v>451</v>
      </c>
      <c r="B244" s="40" t="s">
        <v>156</v>
      </c>
      <c r="C244" s="40" t="s">
        <v>157</v>
      </c>
      <c r="D244" s="31" t="s">
        <v>446</v>
      </c>
      <c r="E244" s="31" t="s">
        <v>448</v>
      </c>
      <c r="F244" s="32"/>
      <c r="G244" s="32">
        <v>300</v>
      </c>
      <c r="H244" s="23"/>
    </row>
    <row r="245" spans="1:8" ht="15">
      <c r="A245" s="45" t="s">
        <v>180</v>
      </c>
      <c r="B245" s="75" t="s">
        <v>44</v>
      </c>
      <c r="C245" s="75" t="s">
        <v>157</v>
      </c>
      <c r="D245" s="76" t="s">
        <v>223</v>
      </c>
      <c r="E245" s="48"/>
      <c r="F245" s="77"/>
      <c r="G245" s="78">
        <f>G246</f>
        <v>440</v>
      </c>
      <c r="H245" s="23"/>
    </row>
    <row r="246" spans="1:8" ht="36.75" customHeight="1">
      <c r="A246" s="43" t="s">
        <v>36</v>
      </c>
      <c r="B246" s="79" t="s">
        <v>156</v>
      </c>
      <c r="C246" s="80" t="s">
        <v>157</v>
      </c>
      <c r="D246" s="81" t="s">
        <v>39</v>
      </c>
      <c r="E246" s="41"/>
      <c r="F246" s="64"/>
      <c r="G246" s="82">
        <f>G247</f>
        <v>440</v>
      </c>
      <c r="H246" s="23"/>
    </row>
    <row r="247" spans="1:8" ht="62.25" customHeight="1">
      <c r="A247" s="66" t="s">
        <v>42</v>
      </c>
      <c r="B247" s="85" t="s">
        <v>156</v>
      </c>
      <c r="C247" s="85" t="s">
        <v>157</v>
      </c>
      <c r="D247" s="110" t="s">
        <v>43</v>
      </c>
      <c r="E247" s="110"/>
      <c r="F247" s="111"/>
      <c r="G247" s="111">
        <f>G248</f>
        <v>440</v>
      </c>
      <c r="H247" s="23"/>
    </row>
    <row r="248" spans="1:8" ht="15">
      <c r="A248" s="88" t="s">
        <v>9</v>
      </c>
      <c r="B248" s="89" t="s">
        <v>156</v>
      </c>
      <c r="C248" s="89" t="s">
        <v>157</v>
      </c>
      <c r="D248" s="38" t="s">
        <v>43</v>
      </c>
      <c r="E248" s="38" t="s">
        <v>213</v>
      </c>
      <c r="F248" s="90">
        <v>10162.6</v>
      </c>
      <c r="G248" s="90">
        <v>440</v>
      </c>
      <c r="H248" s="23"/>
    </row>
    <row r="249" spans="1:8" ht="25.5" customHeight="1">
      <c r="A249" s="8" t="s">
        <v>62</v>
      </c>
      <c r="B249" s="9" t="s">
        <v>156</v>
      </c>
      <c r="C249" s="9" t="s">
        <v>161</v>
      </c>
      <c r="D249" s="10" t="s">
        <v>108</v>
      </c>
      <c r="E249" s="10" t="s">
        <v>108</v>
      </c>
      <c r="F249" s="11" t="e">
        <f>F250+F254</f>
        <v>#REF!</v>
      </c>
      <c r="G249" s="11">
        <f>G250+G254</f>
        <v>5930.7</v>
      </c>
      <c r="H249" s="11" t="e">
        <f>#REF!-F249</f>
        <v>#REF!</v>
      </c>
    </row>
    <row r="250" spans="1:8" ht="46.5">
      <c r="A250" s="12" t="s">
        <v>195</v>
      </c>
      <c r="B250" s="13" t="s">
        <v>156</v>
      </c>
      <c r="C250" s="13" t="s">
        <v>161</v>
      </c>
      <c r="D250" s="14" t="s">
        <v>196</v>
      </c>
      <c r="E250" s="14" t="s">
        <v>108</v>
      </c>
      <c r="F250" s="15">
        <f>F251</f>
        <v>1687.8</v>
      </c>
      <c r="G250" s="15">
        <f>G251</f>
        <v>1957.6000000000001</v>
      </c>
      <c r="H250" s="15" t="e">
        <f>#REF!-F250</f>
        <v>#REF!</v>
      </c>
    </row>
    <row r="251" spans="1:8" ht="15">
      <c r="A251" s="52" t="s">
        <v>113</v>
      </c>
      <c r="B251" s="46" t="s">
        <v>156</v>
      </c>
      <c r="C251" s="46" t="s">
        <v>161</v>
      </c>
      <c r="D251" s="47" t="s">
        <v>200</v>
      </c>
      <c r="E251" s="47"/>
      <c r="F251" s="49">
        <f>SUM(F252:F253)</f>
        <v>1687.8</v>
      </c>
      <c r="G251" s="49">
        <f>SUM(G252:G253)</f>
        <v>1957.6000000000001</v>
      </c>
      <c r="H251" s="11" t="e">
        <f>#REF!-F251</f>
        <v>#REF!</v>
      </c>
    </row>
    <row r="252" spans="1:8" ht="15" customHeight="1">
      <c r="A252" s="20" t="s">
        <v>199</v>
      </c>
      <c r="B252" s="21" t="s">
        <v>156</v>
      </c>
      <c r="C252" s="21" t="s">
        <v>161</v>
      </c>
      <c r="D252" s="22" t="s">
        <v>200</v>
      </c>
      <c r="E252" s="22" t="s">
        <v>198</v>
      </c>
      <c r="F252" s="23">
        <v>196.6</v>
      </c>
      <c r="G252" s="23">
        <f>257.9-0.2</f>
        <v>257.7</v>
      </c>
      <c r="H252" s="19" t="e">
        <f>#REF!-F252</f>
        <v>#REF!</v>
      </c>
    </row>
    <row r="253" spans="1:8" ht="15" customHeight="1">
      <c r="A253" s="16" t="s">
        <v>341</v>
      </c>
      <c r="B253" s="17" t="s">
        <v>156</v>
      </c>
      <c r="C253" s="17" t="s">
        <v>161</v>
      </c>
      <c r="D253" s="18" t="s">
        <v>340</v>
      </c>
      <c r="E253" s="18" t="s">
        <v>198</v>
      </c>
      <c r="F253" s="19">
        <v>1491.2</v>
      </c>
      <c r="G253" s="19">
        <f>1699.7+0.2</f>
        <v>1699.9</v>
      </c>
      <c r="H253" s="19" t="e">
        <f>#REF!-F253</f>
        <v>#REF!</v>
      </c>
    </row>
    <row r="254" spans="1:8" ht="25.5" customHeight="1">
      <c r="A254" s="8" t="s">
        <v>64</v>
      </c>
      <c r="B254" s="9" t="s">
        <v>156</v>
      </c>
      <c r="C254" s="9" t="s">
        <v>161</v>
      </c>
      <c r="D254" s="10" t="s">
        <v>258</v>
      </c>
      <c r="E254" s="10" t="s">
        <v>108</v>
      </c>
      <c r="F254" s="11" t="e">
        <f>F255</f>
        <v>#REF!</v>
      </c>
      <c r="G254" s="11">
        <f>G255</f>
        <v>3973.1</v>
      </c>
      <c r="H254" s="11" t="e">
        <f>#REF!-F254</f>
        <v>#REF!</v>
      </c>
    </row>
    <row r="255" spans="1:8" ht="18.75" customHeight="1">
      <c r="A255" s="8" t="s">
        <v>65</v>
      </c>
      <c r="B255" s="9" t="s">
        <v>156</v>
      </c>
      <c r="C255" s="9" t="s">
        <v>161</v>
      </c>
      <c r="D255" s="10" t="s">
        <v>328</v>
      </c>
      <c r="E255" s="10"/>
      <c r="F255" s="11" t="e">
        <f>F256+#REF!+#REF!</f>
        <v>#REF!</v>
      </c>
      <c r="G255" s="11">
        <f>G256</f>
        <v>3973.1</v>
      </c>
      <c r="H255" s="11" t="e">
        <f>#REF!-F255</f>
        <v>#REF!</v>
      </c>
    </row>
    <row r="256" spans="1:8" ht="19.5" customHeight="1">
      <c r="A256" s="8" t="s">
        <v>88</v>
      </c>
      <c r="B256" s="9" t="s">
        <v>156</v>
      </c>
      <c r="C256" s="9" t="s">
        <v>161</v>
      </c>
      <c r="D256" s="10" t="s">
        <v>329</v>
      </c>
      <c r="E256" s="10" t="s">
        <v>108</v>
      </c>
      <c r="F256" s="11">
        <f>F257</f>
        <v>3942.1000000000004</v>
      </c>
      <c r="G256" s="11">
        <f>G257</f>
        <v>3973.1</v>
      </c>
      <c r="H256" s="11" t="e">
        <f>#REF!-F256</f>
        <v>#REF!</v>
      </c>
    </row>
    <row r="257" spans="1:8" ht="20.25" customHeight="1">
      <c r="A257" s="16" t="s">
        <v>199</v>
      </c>
      <c r="B257" s="17" t="s">
        <v>156</v>
      </c>
      <c r="C257" s="17" t="s">
        <v>161</v>
      </c>
      <c r="D257" s="31" t="s">
        <v>329</v>
      </c>
      <c r="E257" s="31" t="s">
        <v>198</v>
      </c>
      <c r="F257" s="32">
        <f>2994.4+80+920+75-127.2-0.1</f>
        <v>3942.1000000000004</v>
      </c>
      <c r="G257" s="32">
        <f>3973.2-0.1</f>
        <v>3973.1</v>
      </c>
      <c r="H257" s="19" t="e">
        <f>#REF!-F257</f>
        <v>#REF!</v>
      </c>
    </row>
    <row r="258" spans="1:8" ht="15" customHeight="1">
      <c r="A258" s="52" t="s">
        <v>423</v>
      </c>
      <c r="B258" s="67" t="s">
        <v>424</v>
      </c>
      <c r="C258" s="46" t="s">
        <v>424</v>
      </c>
      <c r="D258" s="41"/>
      <c r="E258" s="41"/>
      <c r="F258" s="64"/>
      <c r="G258" s="140">
        <f>G259</f>
        <v>1000</v>
      </c>
      <c r="H258" s="23"/>
    </row>
    <row r="259" spans="1:8" ht="15" customHeight="1">
      <c r="A259" s="28" t="s">
        <v>425</v>
      </c>
      <c r="B259" s="67" t="s">
        <v>424</v>
      </c>
      <c r="C259" s="46" t="s">
        <v>426</v>
      </c>
      <c r="D259" s="22"/>
      <c r="E259" s="22"/>
      <c r="F259" s="23"/>
      <c r="G259" s="139">
        <f>G260</f>
        <v>1000</v>
      </c>
      <c r="H259" s="23"/>
    </row>
    <row r="260" spans="1:8" ht="29.25" customHeight="1">
      <c r="A260" s="52" t="s">
        <v>234</v>
      </c>
      <c r="B260" s="55" t="s">
        <v>424</v>
      </c>
      <c r="C260" s="55" t="s">
        <v>426</v>
      </c>
      <c r="D260" s="55" t="s">
        <v>235</v>
      </c>
      <c r="E260" s="137"/>
      <c r="F260" s="137"/>
      <c r="G260" s="139">
        <f>G261</f>
        <v>1000</v>
      </c>
      <c r="H260" s="23"/>
    </row>
    <row r="261" spans="1:8" ht="32.25" customHeight="1">
      <c r="A261" s="8" t="s">
        <v>342</v>
      </c>
      <c r="B261" s="55" t="s">
        <v>424</v>
      </c>
      <c r="C261" s="55" t="s">
        <v>426</v>
      </c>
      <c r="D261" s="55" t="s">
        <v>334</v>
      </c>
      <c r="E261" s="38"/>
      <c r="F261" s="38"/>
      <c r="G261" s="138">
        <f>G262</f>
        <v>1000</v>
      </c>
      <c r="H261" s="23"/>
    </row>
    <row r="262" spans="1:8" ht="15" customHeight="1">
      <c r="A262" s="30" t="s">
        <v>236</v>
      </c>
      <c r="B262" s="31" t="s">
        <v>424</v>
      </c>
      <c r="C262" s="31" t="s">
        <v>426</v>
      </c>
      <c r="D262" s="31" t="s">
        <v>334</v>
      </c>
      <c r="E262" s="31" t="s">
        <v>237</v>
      </c>
      <c r="F262" s="31" t="s">
        <v>48</v>
      </c>
      <c r="G262" s="23">
        <v>1000</v>
      </c>
      <c r="H262" s="23"/>
    </row>
    <row r="263" spans="1:8" ht="15">
      <c r="A263" s="50" t="s">
        <v>164</v>
      </c>
      <c r="B263" s="51" t="s">
        <v>163</v>
      </c>
      <c r="C263" s="51" t="s">
        <v>163</v>
      </c>
      <c r="D263" s="10" t="s">
        <v>108</v>
      </c>
      <c r="E263" s="10" t="s">
        <v>108</v>
      </c>
      <c r="F263" s="11" t="e">
        <f>F264+F268+F275+F367+F385</f>
        <v>#REF!</v>
      </c>
      <c r="G263" s="11">
        <f>G264+G268+G275+G367+G385</f>
        <v>447494.2</v>
      </c>
      <c r="H263" s="11" t="e">
        <f>#REF!-F263</f>
        <v>#REF!</v>
      </c>
    </row>
    <row r="264" spans="1:8" ht="15">
      <c r="A264" s="8" t="s">
        <v>166</v>
      </c>
      <c r="B264" s="9" t="s">
        <v>163</v>
      </c>
      <c r="C264" s="9" t="s">
        <v>165</v>
      </c>
      <c r="D264" s="10" t="s">
        <v>108</v>
      </c>
      <c r="E264" s="10" t="s">
        <v>108</v>
      </c>
      <c r="F264" s="11">
        <f aca="true" t="shared" si="7" ref="F264:G266">F265</f>
        <v>2212.5</v>
      </c>
      <c r="G264" s="11">
        <f t="shared" si="7"/>
        <v>4284</v>
      </c>
      <c r="H264" s="11" t="e">
        <f>#REF!-F264</f>
        <v>#REF!</v>
      </c>
    </row>
    <row r="265" spans="1:8" ht="15">
      <c r="A265" s="12" t="s">
        <v>266</v>
      </c>
      <c r="B265" s="13" t="s">
        <v>163</v>
      </c>
      <c r="C265" s="13" t="s">
        <v>165</v>
      </c>
      <c r="D265" s="14" t="s">
        <v>267</v>
      </c>
      <c r="E265" s="14" t="s">
        <v>108</v>
      </c>
      <c r="F265" s="15">
        <f t="shared" si="7"/>
        <v>2212.5</v>
      </c>
      <c r="G265" s="15">
        <f t="shared" si="7"/>
        <v>4284</v>
      </c>
      <c r="H265" s="15" t="e">
        <f>#REF!-F265</f>
        <v>#REF!</v>
      </c>
    </row>
    <row r="266" spans="1:8" ht="30.75">
      <c r="A266" s="8" t="s">
        <v>268</v>
      </c>
      <c r="B266" s="9" t="s">
        <v>163</v>
      </c>
      <c r="C266" s="9" t="s">
        <v>165</v>
      </c>
      <c r="D266" s="10" t="s">
        <v>269</v>
      </c>
      <c r="E266" s="10"/>
      <c r="F266" s="11">
        <f t="shared" si="7"/>
        <v>2212.5</v>
      </c>
      <c r="G266" s="11">
        <f t="shared" si="7"/>
        <v>4284</v>
      </c>
      <c r="H266" s="11" t="e">
        <f>#REF!-F266</f>
        <v>#REF!</v>
      </c>
    </row>
    <row r="267" spans="1:8" ht="15" customHeight="1">
      <c r="A267" s="16" t="s">
        <v>270</v>
      </c>
      <c r="B267" s="17" t="s">
        <v>163</v>
      </c>
      <c r="C267" s="17" t="s">
        <v>165</v>
      </c>
      <c r="D267" s="18" t="s">
        <v>269</v>
      </c>
      <c r="E267" s="18" t="s">
        <v>112</v>
      </c>
      <c r="F267" s="19">
        <f>2382.5-170</f>
        <v>2212.5</v>
      </c>
      <c r="G267" s="19">
        <v>4284</v>
      </c>
      <c r="H267" s="19" t="e">
        <f>#REF!-F267</f>
        <v>#REF!</v>
      </c>
    </row>
    <row r="268" spans="1:8" ht="15">
      <c r="A268" s="8" t="s">
        <v>168</v>
      </c>
      <c r="B268" s="9" t="s">
        <v>163</v>
      </c>
      <c r="C268" s="9" t="s">
        <v>167</v>
      </c>
      <c r="D268" s="10" t="s">
        <v>108</v>
      </c>
      <c r="E268" s="10" t="s">
        <v>108</v>
      </c>
      <c r="F268" s="11">
        <f>F269</f>
        <v>29040</v>
      </c>
      <c r="G268" s="11">
        <f>G269</f>
        <v>35803.8</v>
      </c>
      <c r="H268" s="11" t="e">
        <f>#REF!-F268</f>
        <v>#REF!</v>
      </c>
    </row>
    <row r="269" spans="1:8" ht="15">
      <c r="A269" s="52" t="s">
        <v>169</v>
      </c>
      <c r="B269" s="46" t="s">
        <v>163</v>
      </c>
      <c r="C269" s="46" t="s">
        <v>167</v>
      </c>
      <c r="D269" s="47" t="s">
        <v>390</v>
      </c>
      <c r="E269" s="47" t="s">
        <v>108</v>
      </c>
      <c r="F269" s="49">
        <f>F272</f>
        <v>29040</v>
      </c>
      <c r="G269" s="49">
        <f>G272+G270</f>
        <v>35803.8</v>
      </c>
      <c r="H269" s="11" t="e">
        <f>#REF!-F269</f>
        <v>#REF!</v>
      </c>
    </row>
    <row r="270" spans="1:8" ht="30.75">
      <c r="A270" s="8" t="s">
        <v>240</v>
      </c>
      <c r="B270" s="46" t="s">
        <v>163</v>
      </c>
      <c r="C270" s="46" t="s">
        <v>167</v>
      </c>
      <c r="D270" s="47" t="s">
        <v>427</v>
      </c>
      <c r="E270" s="47"/>
      <c r="F270" s="49">
        <f>F271+F272</f>
        <v>38699.3</v>
      </c>
      <c r="G270" s="49">
        <f>G271</f>
        <v>513.8</v>
      </c>
      <c r="H270" s="7"/>
    </row>
    <row r="271" spans="1:8" ht="15">
      <c r="A271" s="16" t="s">
        <v>9</v>
      </c>
      <c r="B271" s="69" t="s">
        <v>163</v>
      </c>
      <c r="C271" s="69" t="s">
        <v>167</v>
      </c>
      <c r="D271" s="44" t="s">
        <v>427</v>
      </c>
      <c r="E271" s="44" t="s">
        <v>213</v>
      </c>
      <c r="F271" s="42">
        <f>7859.3+200+1600</f>
        <v>9659.3</v>
      </c>
      <c r="G271" s="42">
        <v>513.8</v>
      </c>
      <c r="H271" s="7"/>
    </row>
    <row r="272" spans="1:8" ht="30.75">
      <c r="A272" s="52" t="s">
        <v>299</v>
      </c>
      <c r="B272" s="46" t="s">
        <v>163</v>
      </c>
      <c r="C272" s="46" t="s">
        <v>167</v>
      </c>
      <c r="D272" s="47" t="s">
        <v>391</v>
      </c>
      <c r="E272" s="47"/>
      <c r="F272" s="49">
        <f>F273+F274</f>
        <v>29040</v>
      </c>
      <c r="G272" s="49">
        <f>G273+G274</f>
        <v>35290</v>
      </c>
      <c r="H272" s="7" t="e">
        <f>#REF!-F272</f>
        <v>#REF!</v>
      </c>
    </row>
    <row r="273" spans="1:8" ht="15">
      <c r="A273" s="74" t="s">
        <v>9</v>
      </c>
      <c r="B273" s="69" t="s">
        <v>163</v>
      </c>
      <c r="C273" s="69" t="s">
        <v>167</v>
      </c>
      <c r="D273" s="44" t="s">
        <v>391</v>
      </c>
      <c r="E273" s="44" t="s">
        <v>213</v>
      </c>
      <c r="F273" s="42">
        <f>7859.3+200+1600</f>
        <v>9659.3</v>
      </c>
      <c r="G273" s="42">
        <f>12779.3+158</f>
        <v>12937.3</v>
      </c>
      <c r="H273" s="32" t="e">
        <f>#REF!-F273</f>
        <v>#REF!</v>
      </c>
    </row>
    <row r="274" spans="1:8" ht="30">
      <c r="A274" s="30" t="s">
        <v>17</v>
      </c>
      <c r="B274" s="40" t="s">
        <v>163</v>
      </c>
      <c r="C274" s="40" t="s">
        <v>167</v>
      </c>
      <c r="D274" s="31" t="s">
        <v>391</v>
      </c>
      <c r="E274" s="31" t="s">
        <v>18</v>
      </c>
      <c r="F274" s="32">
        <f>19380.7</f>
        <v>19380.7</v>
      </c>
      <c r="G274" s="32">
        <v>22352.7</v>
      </c>
      <c r="H274" s="42"/>
    </row>
    <row r="275" spans="1:8" ht="15">
      <c r="A275" s="52" t="s">
        <v>171</v>
      </c>
      <c r="B275" s="46" t="s">
        <v>163</v>
      </c>
      <c r="C275" s="46" t="s">
        <v>170</v>
      </c>
      <c r="D275" s="47" t="s">
        <v>108</v>
      </c>
      <c r="E275" s="47" t="s">
        <v>108</v>
      </c>
      <c r="F275" s="49" t="e">
        <f>F276+F337+F342+#REF!</f>
        <v>#REF!</v>
      </c>
      <c r="G275" s="49">
        <f>G276+G337+G342</f>
        <v>366549.5</v>
      </c>
      <c r="H275" s="11" t="e">
        <f>#REF!-F275</f>
        <v>#REF!</v>
      </c>
    </row>
    <row r="276" spans="1:8" ht="15">
      <c r="A276" s="12" t="s">
        <v>271</v>
      </c>
      <c r="B276" s="13" t="s">
        <v>163</v>
      </c>
      <c r="C276" s="13" t="s">
        <v>170</v>
      </c>
      <c r="D276" s="14" t="s">
        <v>272</v>
      </c>
      <c r="E276" s="14" t="s">
        <v>108</v>
      </c>
      <c r="F276" s="15" t="e">
        <f>F280+F288+F293+F277+F301+F283+F295+#REF!+#REF!+#REF!</f>
        <v>#REF!</v>
      </c>
      <c r="G276" s="15">
        <f>G280+G288+G293+G277+G301+G283+G295</f>
        <v>358205.3</v>
      </c>
      <c r="H276" s="15" t="e">
        <f>#REF!-F276</f>
        <v>#REF!</v>
      </c>
    </row>
    <row r="277" spans="1:8" ht="30.75">
      <c r="A277" s="45" t="s">
        <v>410</v>
      </c>
      <c r="B277" s="84" t="s">
        <v>163</v>
      </c>
      <c r="C277" s="84" t="s">
        <v>170</v>
      </c>
      <c r="D277" s="76" t="s">
        <v>409</v>
      </c>
      <c r="E277" s="48"/>
      <c r="F277" s="78">
        <f>F278</f>
        <v>1192</v>
      </c>
      <c r="G277" s="78">
        <f>G278</f>
        <v>1111</v>
      </c>
      <c r="H277" s="15"/>
    </row>
    <row r="278" spans="1:8" ht="46.5">
      <c r="A278" s="12" t="s">
        <v>297</v>
      </c>
      <c r="B278" s="13" t="s">
        <v>163</v>
      </c>
      <c r="C278" s="13" t="s">
        <v>170</v>
      </c>
      <c r="D278" s="14" t="s">
        <v>298</v>
      </c>
      <c r="E278" s="14"/>
      <c r="F278" s="15">
        <f>F279</f>
        <v>1192</v>
      </c>
      <c r="G278" s="15">
        <f>G279</f>
        <v>1111</v>
      </c>
      <c r="H278" s="15" t="e">
        <f>#REF!-F278</f>
        <v>#REF!</v>
      </c>
    </row>
    <row r="279" spans="1:8" ht="15">
      <c r="A279" s="16" t="s">
        <v>270</v>
      </c>
      <c r="B279" s="17" t="s">
        <v>163</v>
      </c>
      <c r="C279" s="17" t="s">
        <v>170</v>
      </c>
      <c r="D279" s="18" t="s">
        <v>298</v>
      </c>
      <c r="E279" s="18" t="s">
        <v>112</v>
      </c>
      <c r="F279" s="19">
        <f>792+400</f>
        <v>1192</v>
      </c>
      <c r="G279" s="19">
        <v>1111</v>
      </c>
      <c r="H279" s="19" t="e">
        <f>#REF!-F279</f>
        <v>#REF!</v>
      </c>
    </row>
    <row r="280" spans="1:8" ht="30.75">
      <c r="A280" s="12" t="s">
        <v>273</v>
      </c>
      <c r="B280" s="13" t="s">
        <v>163</v>
      </c>
      <c r="C280" s="13" t="s">
        <v>170</v>
      </c>
      <c r="D280" s="14" t="s">
        <v>274</v>
      </c>
      <c r="E280" s="14"/>
      <c r="F280" s="15">
        <f>F281</f>
        <v>3891.4</v>
      </c>
      <c r="G280" s="15">
        <f>G281</f>
        <v>4326.5</v>
      </c>
      <c r="H280" s="11" t="e">
        <f>#REF!-F280</f>
        <v>#REF!</v>
      </c>
    </row>
    <row r="281" spans="1:8" ht="30.75">
      <c r="A281" s="8" t="s">
        <v>275</v>
      </c>
      <c r="B281" s="9" t="s">
        <v>163</v>
      </c>
      <c r="C281" s="9" t="s">
        <v>170</v>
      </c>
      <c r="D281" s="10" t="s">
        <v>276</v>
      </c>
      <c r="E281" s="10"/>
      <c r="F281" s="11">
        <f>F282</f>
        <v>3891.4</v>
      </c>
      <c r="G281" s="11">
        <f>G282</f>
        <v>4326.5</v>
      </c>
      <c r="H281" s="7" t="e">
        <f>#REF!-F281</f>
        <v>#REF!</v>
      </c>
    </row>
    <row r="282" spans="1:8" ht="15">
      <c r="A282" s="74" t="s">
        <v>270</v>
      </c>
      <c r="B282" s="31" t="s">
        <v>163</v>
      </c>
      <c r="C282" s="40" t="s">
        <v>170</v>
      </c>
      <c r="D282" s="31" t="s">
        <v>276</v>
      </c>
      <c r="E282" s="31" t="s">
        <v>112</v>
      </c>
      <c r="F282" s="32">
        <v>3891.4</v>
      </c>
      <c r="G282" s="32">
        <v>4326.5</v>
      </c>
      <c r="H282" s="42" t="e">
        <f>#REF!-F282</f>
        <v>#REF!</v>
      </c>
    </row>
    <row r="283" spans="1:8" ht="62.25">
      <c r="A283" s="168" t="s">
        <v>396</v>
      </c>
      <c r="B283" s="13" t="s">
        <v>163</v>
      </c>
      <c r="C283" s="13" t="s">
        <v>170</v>
      </c>
      <c r="D283" s="14" t="s">
        <v>325</v>
      </c>
      <c r="E283" s="14"/>
      <c r="F283" s="15" t="e">
        <f>F284+#REF!+#REF!+#REF!</f>
        <v>#REF!</v>
      </c>
      <c r="G283" s="15">
        <f>G284+G286</f>
        <v>18375.1</v>
      </c>
      <c r="H283" s="11" t="e">
        <f>#REF!-F283</f>
        <v>#REF!</v>
      </c>
    </row>
    <row r="284" spans="1:8" ht="46.5">
      <c r="A284" s="87" t="s">
        <v>300</v>
      </c>
      <c r="B284" s="9" t="s">
        <v>163</v>
      </c>
      <c r="C284" s="9" t="s">
        <v>170</v>
      </c>
      <c r="D284" s="10" t="s">
        <v>326</v>
      </c>
      <c r="E284" s="10"/>
      <c r="F284" s="11">
        <f>F285</f>
        <v>689</v>
      </c>
      <c r="G284" s="11">
        <f>G285</f>
        <v>703.1</v>
      </c>
      <c r="H284" s="7" t="e">
        <f>#REF!-F284</f>
        <v>#REF!</v>
      </c>
    </row>
    <row r="285" spans="1:8" ht="15">
      <c r="A285" s="30" t="s">
        <v>270</v>
      </c>
      <c r="B285" s="40" t="s">
        <v>163</v>
      </c>
      <c r="C285" s="40" t="s">
        <v>170</v>
      </c>
      <c r="D285" s="31" t="s">
        <v>326</v>
      </c>
      <c r="E285" s="31" t="s">
        <v>112</v>
      </c>
      <c r="F285" s="32">
        <v>689</v>
      </c>
      <c r="G285" s="32">
        <v>703.1</v>
      </c>
      <c r="H285" s="32" t="e">
        <f>#REF!-F285</f>
        <v>#REF!</v>
      </c>
    </row>
    <row r="286" spans="1:8" ht="46.5">
      <c r="A286" s="43" t="s">
        <v>87</v>
      </c>
      <c r="B286" s="29" t="s">
        <v>163</v>
      </c>
      <c r="C286" s="29" t="s">
        <v>170</v>
      </c>
      <c r="D286" s="6" t="s">
        <v>86</v>
      </c>
      <c r="E286" s="6"/>
      <c r="F286" s="7">
        <f>F287</f>
        <v>3875</v>
      </c>
      <c r="G286" s="7">
        <f>G287</f>
        <v>17672</v>
      </c>
      <c r="H286" s="42"/>
    </row>
    <row r="287" spans="1:8" ht="15">
      <c r="A287" s="30" t="s">
        <v>270</v>
      </c>
      <c r="B287" s="40" t="s">
        <v>163</v>
      </c>
      <c r="C287" s="40" t="s">
        <v>170</v>
      </c>
      <c r="D287" s="31" t="s">
        <v>86</v>
      </c>
      <c r="E287" s="31" t="s">
        <v>112</v>
      </c>
      <c r="F287" s="32">
        <v>3875</v>
      </c>
      <c r="G287" s="32">
        <v>17672</v>
      </c>
      <c r="H287" s="42"/>
    </row>
    <row r="288" spans="1:8" ht="15">
      <c r="A288" s="12" t="s">
        <v>190</v>
      </c>
      <c r="B288" s="13" t="s">
        <v>163</v>
      </c>
      <c r="C288" s="13" t="s">
        <v>170</v>
      </c>
      <c r="D288" s="14" t="s">
        <v>278</v>
      </c>
      <c r="E288" s="14"/>
      <c r="F288" s="15">
        <f>F289+F291</f>
        <v>103145</v>
      </c>
      <c r="G288" s="15">
        <f>G289+G291</f>
        <v>165378.2</v>
      </c>
      <c r="H288" s="15" t="e">
        <f>#REF!-F288</f>
        <v>#REF!</v>
      </c>
    </row>
    <row r="289" spans="1:8" ht="46.5">
      <c r="A289" s="8" t="s">
        <v>279</v>
      </c>
      <c r="B289" s="9" t="s">
        <v>163</v>
      </c>
      <c r="C289" s="9" t="s">
        <v>170</v>
      </c>
      <c r="D289" s="10" t="s">
        <v>280</v>
      </c>
      <c r="E289" s="10"/>
      <c r="F289" s="11">
        <f>F290</f>
        <v>102540</v>
      </c>
      <c r="G289" s="11">
        <f>G290</f>
        <v>164555</v>
      </c>
      <c r="H289" s="11" t="e">
        <f>#REF!-F289</f>
        <v>#REF!</v>
      </c>
    </row>
    <row r="290" spans="1:8" ht="15">
      <c r="A290" s="16" t="s">
        <v>270</v>
      </c>
      <c r="B290" s="17" t="s">
        <v>163</v>
      </c>
      <c r="C290" s="17" t="s">
        <v>170</v>
      </c>
      <c r="D290" s="18" t="s">
        <v>280</v>
      </c>
      <c r="E290" s="18" t="s">
        <v>112</v>
      </c>
      <c r="F290" s="19">
        <v>102540</v>
      </c>
      <c r="G290" s="19">
        <v>164555</v>
      </c>
      <c r="H290" s="19" t="e">
        <f>#REF!-F290</f>
        <v>#REF!</v>
      </c>
    </row>
    <row r="291" spans="1:8" ht="30.75">
      <c r="A291" s="8" t="s">
        <v>324</v>
      </c>
      <c r="B291" s="9" t="s">
        <v>163</v>
      </c>
      <c r="C291" s="9" t="s">
        <v>170</v>
      </c>
      <c r="D291" s="10" t="s">
        <v>323</v>
      </c>
      <c r="E291" s="10"/>
      <c r="F291" s="11">
        <f>F292</f>
        <v>605</v>
      </c>
      <c r="G291" s="11">
        <f>G292</f>
        <v>823.2</v>
      </c>
      <c r="H291" s="11" t="e">
        <f>#REF!-F291</f>
        <v>#REF!</v>
      </c>
    </row>
    <row r="292" spans="1:8" ht="15">
      <c r="A292" s="16" t="s">
        <v>270</v>
      </c>
      <c r="B292" s="17" t="s">
        <v>163</v>
      </c>
      <c r="C292" s="17" t="s">
        <v>170</v>
      </c>
      <c r="D292" s="18" t="s">
        <v>323</v>
      </c>
      <c r="E292" s="18" t="s">
        <v>112</v>
      </c>
      <c r="F292" s="19">
        <v>605</v>
      </c>
      <c r="G292" s="19">
        <v>823.2</v>
      </c>
      <c r="H292" s="19" t="e">
        <f>#REF!-F292</f>
        <v>#REF!</v>
      </c>
    </row>
    <row r="293" spans="1:8" ht="30.75">
      <c r="A293" s="12" t="s">
        <v>281</v>
      </c>
      <c r="B293" s="13" t="s">
        <v>163</v>
      </c>
      <c r="C293" s="13" t="s">
        <v>170</v>
      </c>
      <c r="D293" s="14" t="s">
        <v>282</v>
      </c>
      <c r="E293" s="14"/>
      <c r="F293" s="15">
        <f>F294</f>
        <v>8438</v>
      </c>
      <c r="G293" s="15">
        <f>G294</f>
        <v>7101</v>
      </c>
      <c r="H293" s="15" t="e">
        <f>#REF!-F293</f>
        <v>#REF!</v>
      </c>
    </row>
    <row r="294" spans="1:8" ht="15">
      <c r="A294" s="16" t="s">
        <v>270</v>
      </c>
      <c r="B294" s="17" t="s">
        <v>163</v>
      </c>
      <c r="C294" s="17" t="s">
        <v>170</v>
      </c>
      <c r="D294" s="18" t="s">
        <v>282</v>
      </c>
      <c r="E294" s="18" t="s">
        <v>112</v>
      </c>
      <c r="F294" s="19">
        <v>8438</v>
      </c>
      <c r="G294" s="19">
        <v>7101</v>
      </c>
      <c r="H294" s="19" t="e">
        <f>#REF!-F294</f>
        <v>#REF!</v>
      </c>
    </row>
    <row r="295" spans="1:8" ht="15">
      <c r="A295" s="12" t="s">
        <v>361</v>
      </c>
      <c r="B295" s="13" t="s">
        <v>163</v>
      </c>
      <c r="C295" s="13" t="s">
        <v>170</v>
      </c>
      <c r="D295" s="14" t="s">
        <v>362</v>
      </c>
      <c r="E295" s="14"/>
      <c r="F295" s="15" t="e">
        <f>F296</f>
        <v>#REF!</v>
      </c>
      <c r="G295" s="15">
        <f>G296</f>
        <v>1868</v>
      </c>
      <c r="H295" s="15" t="e">
        <f>#REF!-F295</f>
        <v>#REF!</v>
      </c>
    </row>
    <row r="296" spans="1:8" ht="30.75">
      <c r="A296" s="12" t="s">
        <v>367</v>
      </c>
      <c r="B296" s="13" t="s">
        <v>163</v>
      </c>
      <c r="C296" s="13" t="s">
        <v>170</v>
      </c>
      <c r="D296" s="14" t="s">
        <v>366</v>
      </c>
      <c r="E296" s="14"/>
      <c r="F296" s="15" t="e">
        <f>F297+F299+#REF!</f>
        <v>#REF!</v>
      </c>
      <c r="G296" s="15">
        <f>G297+G299</f>
        <v>1868</v>
      </c>
      <c r="H296" s="15" t="e">
        <f>#REF!-F296</f>
        <v>#REF!</v>
      </c>
    </row>
    <row r="297" spans="1:8" ht="30.75">
      <c r="A297" s="12" t="s">
        <v>368</v>
      </c>
      <c r="B297" s="13" t="s">
        <v>163</v>
      </c>
      <c r="C297" s="13" t="s">
        <v>170</v>
      </c>
      <c r="D297" s="14" t="s">
        <v>369</v>
      </c>
      <c r="E297" s="14"/>
      <c r="F297" s="15">
        <f>F298</f>
        <v>1050</v>
      </c>
      <c r="G297" s="15">
        <f>G298</f>
        <v>1210</v>
      </c>
      <c r="H297" s="15" t="e">
        <f>#REF!-F297</f>
        <v>#REF!</v>
      </c>
    </row>
    <row r="298" spans="1:8" ht="15">
      <c r="A298" s="30" t="s">
        <v>270</v>
      </c>
      <c r="B298" s="40" t="s">
        <v>163</v>
      </c>
      <c r="C298" s="40" t="s">
        <v>170</v>
      </c>
      <c r="D298" s="31" t="s">
        <v>369</v>
      </c>
      <c r="E298" s="31" t="s">
        <v>112</v>
      </c>
      <c r="F298" s="32">
        <v>1050</v>
      </c>
      <c r="G298" s="32">
        <v>1210</v>
      </c>
      <c r="H298" s="32" t="e">
        <f>#REF!-F298</f>
        <v>#REF!</v>
      </c>
    </row>
    <row r="299" spans="1:8" ht="30.75">
      <c r="A299" s="12" t="s">
        <v>371</v>
      </c>
      <c r="B299" s="13" t="s">
        <v>163</v>
      </c>
      <c r="C299" s="13" t="s">
        <v>170</v>
      </c>
      <c r="D299" s="14" t="s">
        <v>370</v>
      </c>
      <c r="E299" s="14"/>
      <c r="F299" s="15">
        <f>F300</f>
        <v>696</v>
      </c>
      <c r="G299" s="15">
        <f>G300</f>
        <v>658</v>
      </c>
      <c r="H299" s="15" t="e">
        <f>#REF!-F299</f>
        <v>#REF!</v>
      </c>
    </row>
    <row r="300" spans="1:8" ht="15">
      <c r="A300" s="30" t="s">
        <v>270</v>
      </c>
      <c r="B300" s="40" t="s">
        <v>163</v>
      </c>
      <c r="C300" s="40" t="s">
        <v>170</v>
      </c>
      <c r="D300" s="31" t="s">
        <v>370</v>
      </c>
      <c r="E300" s="31" t="s">
        <v>112</v>
      </c>
      <c r="F300" s="32">
        <v>696</v>
      </c>
      <c r="G300" s="32">
        <v>658</v>
      </c>
      <c r="H300" s="32" t="e">
        <f>#REF!-F300</f>
        <v>#REF!</v>
      </c>
    </row>
    <row r="301" spans="1:8" ht="15">
      <c r="A301" s="8" t="s">
        <v>312</v>
      </c>
      <c r="B301" s="9" t="s">
        <v>163</v>
      </c>
      <c r="C301" s="9" t="s">
        <v>170</v>
      </c>
      <c r="D301" s="10" t="s">
        <v>345</v>
      </c>
      <c r="E301" s="10"/>
      <c r="F301" s="11" t="e">
        <f>F302+F304+F306+F308+F310+F312+F314+#REF!+F321+F316+F323+F335+F325+F327+F329+F331+F333</f>
        <v>#REF!</v>
      </c>
      <c r="G301" s="11">
        <f>G302+G304+G306+G308+G310+G312+G314+G321+G316+G323+G335+G325+G327+G329+G331+G333</f>
        <v>160045.5</v>
      </c>
      <c r="H301" s="11" t="e">
        <f>#REF!-F301</f>
        <v>#REF!</v>
      </c>
    </row>
    <row r="302" spans="1:8" ht="30.75">
      <c r="A302" s="8" t="s">
        <v>293</v>
      </c>
      <c r="B302" s="9" t="s">
        <v>163</v>
      </c>
      <c r="C302" s="9" t="s">
        <v>170</v>
      </c>
      <c r="D302" s="10" t="s">
        <v>346</v>
      </c>
      <c r="E302" s="10"/>
      <c r="F302" s="11">
        <f>F303</f>
        <v>8800</v>
      </c>
      <c r="G302" s="11">
        <f>G303</f>
        <v>7961</v>
      </c>
      <c r="H302" s="11" t="e">
        <f>#REF!-F302</f>
        <v>#REF!</v>
      </c>
    </row>
    <row r="303" spans="1:8" ht="15">
      <c r="A303" s="16" t="s">
        <v>270</v>
      </c>
      <c r="B303" s="17" t="s">
        <v>163</v>
      </c>
      <c r="C303" s="17" t="s">
        <v>170</v>
      </c>
      <c r="D303" s="18" t="s">
        <v>346</v>
      </c>
      <c r="E303" s="18" t="s">
        <v>112</v>
      </c>
      <c r="F303" s="19">
        <v>8800</v>
      </c>
      <c r="G303" s="19">
        <v>7961</v>
      </c>
      <c r="H303" s="19" t="e">
        <f>#REF!-F303</f>
        <v>#REF!</v>
      </c>
    </row>
    <row r="304" spans="1:8" ht="30.75">
      <c r="A304" s="8" t="s">
        <v>289</v>
      </c>
      <c r="B304" s="9" t="s">
        <v>163</v>
      </c>
      <c r="C304" s="9" t="s">
        <v>170</v>
      </c>
      <c r="D304" s="10" t="s">
        <v>347</v>
      </c>
      <c r="E304" s="10"/>
      <c r="F304" s="11">
        <f>F305</f>
        <v>606</v>
      </c>
      <c r="G304" s="11">
        <f>G305</f>
        <v>606</v>
      </c>
      <c r="H304" s="11" t="e">
        <f>#REF!-F304</f>
        <v>#REF!</v>
      </c>
    </row>
    <row r="305" spans="1:8" ht="15">
      <c r="A305" s="16" t="s">
        <v>270</v>
      </c>
      <c r="B305" s="17" t="s">
        <v>163</v>
      </c>
      <c r="C305" s="17" t="s">
        <v>170</v>
      </c>
      <c r="D305" s="18" t="s">
        <v>347</v>
      </c>
      <c r="E305" s="18" t="s">
        <v>112</v>
      </c>
      <c r="F305" s="19">
        <v>606</v>
      </c>
      <c r="G305" s="19">
        <v>606</v>
      </c>
      <c r="H305" s="19" t="e">
        <f>#REF!-F305</f>
        <v>#REF!</v>
      </c>
    </row>
    <row r="306" spans="1:8" ht="30.75">
      <c r="A306" s="8" t="s">
        <v>290</v>
      </c>
      <c r="B306" s="9" t="s">
        <v>163</v>
      </c>
      <c r="C306" s="9" t="s">
        <v>170</v>
      </c>
      <c r="D306" s="10" t="s">
        <v>348</v>
      </c>
      <c r="E306" s="10"/>
      <c r="F306" s="11">
        <f>F307</f>
        <v>231</v>
      </c>
      <c r="G306" s="11">
        <f>G307</f>
        <v>122</v>
      </c>
      <c r="H306" s="11" t="e">
        <f>#REF!-F306</f>
        <v>#REF!</v>
      </c>
    </row>
    <row r="307" spans="1:8" ht="15">
      <c r="A307" s="16" t="s">
        <v>270</v>
      </c>
      <c r="B307" s="17" t="s">
        <v>163</v>
      </c>
      <c r="C307" s="17" t="s">
        <v>170</v>
      </c>
      <c r="D307" s="18" t="s">
        <v>348</v>
      </c>
      <c r="E307" s="18" t="s">
        <v>112</v>
      </c>
      <c r="F307" s="19">
        <v>231</v>
      </c>
      <c r="G307" s="19">
        <v>122</v>
      </c>
      <c r="H307" s="19" t="e">
        <f>#REF!-F307</f>
        <v>#REF!</v>
      </c>
    </row>
    <row r="308" spans="1:8" ht="30.75">
      <c r="A308" s="8" t="s">
        <v>291</v>
      </c>
      <c r="B308" s="9" t="s">
        <v>163</v>
      </c>
      <c r="C308" s="9" t="s">
        <v>170</v>
      </c>
      <c r="D308" s="10" t="s">
        <v>349</v>
      </c>
      <c r="E308" s="10"/>
      <c r="F308" s="11">
        <f>F309</f>
        <v>3233</v>
      </c>
      <c r="G308" s="11">
        <f>G309</f>
        <v>5012</v>
      </c>
      <c r="H308" s="11" t="e">
        <f>#REF!-F308</f>
        <v>#REF!</v>
      </c>
    </row>
    <row r="309" spans="1:8" ht="15">
      <c r="A309" s="16" t="s">
        <v>270</v>
      </c>
      <c r="B309" s="17" t="s">
        <v>163</v>
      </c>
      <c r="C309" s="17" t="s">
        <v>170</v>
      </c>
      <c r="D309" s="18" t="s">
        <v>349</v>
      </c>
      <c r="E309" s="18" t="s">
        <v>112</v>
      </c>
      <c r="F309" s="19">
        <f>2763+470</f>
        <v>3233</v>
      </c>
      <c r="G309" s="19">
        <v>5012</v>
      </c>
      <c r="H309" s="19" t="e">
        <f>#REF!-F309</f>
        <v>#REF!</v>
      </c>
    </row>
    <row r="310" spans="1:8" ht="30.75">
      <c r="A310" s="8" t="s">
        <v>294</v>
      </c>
      <c r="B310" s="9" t="s">
        <v>163</v>
      </c>
      <c r="C310" s="9" t="s">
        <v>170</v>
      </c>
      <c r="D310" s="10" t="s">
        <v>350</v>
      </c>
      <c r="E310" s="10"/>
      <c r="F310" s="11">
        <f>F311</f>
        <v>616</v>
      </c>
      <c r="G310" s="11">
        <f>G311</f>
        <v>685</v>
      </c>
      <c r="H310" s="11" t="e">
        <f>#REF!-F310</f>
        <v>#REF!</v>
      </c>
    </row>
    <row r="311" spans="1:8" ht="15">
      <c r="A311" s="16" t="s">
        <v>270</v>
      </c>
      <c r="B311" s="17" t="s">
        <v>163</v>
      </c>
      <c r="C311" s="17" t="s">
        <v>170</v>
      </c>
      <c r="D311" s="18" t="s">
        <v>350</v>
      </c>
      <c r="E311" s="18" t="s">
        <v>112</v>
      </c>
      <c r="F311" s="19">
        <v>616</v>
      </c>
      <c r="G311" s="19">
        <v>685</v>
      </c>
      <c r="H311" s="19" t="e">
        <f>#REF!-F311</f>
        <v>#REF!</v>
      </c>
    </row>
    <row r="312" spans="1:8" ht="30.75">
      <c r="A312" s="8" t="s">
        <v>295</v>
      </c>
      <c r="B312" s="9" t="s">
        <v>163</v>
      </c>
      <c r="C312" s="9" t="s">
        <v>170</v>
      </c>
      <c r="D312" s="10" t="s">
        <v>351</v>
      </c>
      <c r="E312" s="10"/>
      <c r="F312" s="11">
        <f>F313</f>
        <v>300</v>
      </c>
      <c r="G312" s="11">
        <f>G313</f>
        <v>548.7</v>
      </c>
      <c r="H312" s="11" t="e">
        <f>#REF!-F312</f>
        <v>#REF!</v>
      </c>
    </row>
    <row r="313" spans="1:8" ht="15">
      <c r="A313" s="16" t="s">
        <v>270</v>
      </c>
      <c r="B313" s="17" t="s">
        <v>163</v>
      </c>
      <c r="C313" s="17" t="s">
        <v>170</v>
      </c>
      <c r="D313" s="18" t="s">
        <v>351</v>
      </c>
      <c r="E313" s="18" t="s">
        <v>112</v>
      </c>
      <c r="F313" s="19">
        <v>300</v>
      </c>
      <c r="G313" s="19">
        <v>548.7</v>
      </c>
      <c r="H313" s="19" t="e">
        <f>#REF!-F313</f>
        <v>#REF!</v>
      </c>
    </row>
    <row r="314" spans="1:8" ht="30.75">
      <c r="A314" s="8" t="s">
        <v>292</v>
      </c>
      <c r="B314" s="9" t="s">
        <v>163</v>
      </c>
      <c r="C314" s="9" t="s">
        <v>170</v>
      </c>
      <c r="D314" s="10" t="s">
        <v>352</v>
      </c>
      <c r="E314" s="10"/>
      <c r="F314" s="11">
        <f>F315</f>
        <v>22100</v>
      </c>
      <c r="G314" s="11">
        <f>G315</f>
        <v>24346</v>
      </c>
      <c r="H314" s="11" t="e">
        <f>#REF!-F314</f>
        <v>#REF!</v>
      </c>
    </row>
    <row r="315" spans="1:8" ht="15">
      <c r="A315" s="16" t="s">
        <v>270</v>
      </c>
      <c r="B315" s="17" t="s">
        <v>163</v>
      </c>
      <c r="C315" s="17" t="s">
        <v>170</v>
      </c>
      <c r="D315" s="18" t="s">
        <v>352</v>
      </c>
      <c r="E315" s="18" t="s">
        <v>112</v>
      </c>
      <c r="F315" s="19">
        <f>11315+10785</f>
        <v>22100</v>
      </c>
      <c r="G315" s="19">
        <v>24346</v>
      </c>
      <c r="H315" s="19" t="e">
        <f>#REF!-F315</f>
        <v>#REF!</v>
      </c>
    </row>
    <row r="316" spans="1:8" ht="30.75">
      <c r="A316" s="12" t="s">
        <v>322</v>
      </c>
      <c r="B316" s="13" t="s">
        <v>163</v>
      </c>
      <c r="C316" s="13" t="s">
        <v>170</v>
      </c>
      <c r="D316" s="14" t="s">
        <v>353</v>
      </c>
      <c r="E316" s="14"/>
      <c r="F316" s="15">
        <f>F320</f>
        <v>16221</v>
      </c>
      <c r="G316" s="15">
        <f>SUM(G317:G320)</f>
        <v>18425.1</v>
      </c>
      <c r="H316" s="11" t="e">
        <f>#REF!-F316</f>
        <v>#REF!</v>
      </c>
    </row>
    <row r="317" spans="1:8" ht="15">
      <c r="A317" s="88" t="s">
        <v>9</v>
      </c>
      <c r="B317" s="89" t="s">
        <v>163</v>
      </c>
      <c r="C317" s="89" t="s">
        <v>170</v>
      </c>
      <c r="D317" s="38" t="s">
        <v>353</v>
      </c>
      <c r="E317" s="38" t="s">
        <v>213</v>
      </c>
      <c r="F317" s="90"/>
      <c r="G317" s="157">
        <v>5390.6</v>
      </c>
      <c r="H317" s="7"/>
    </row>
    <row r="318" spans="1:8" ht="30">
      <c r="A318" s="20" t="s">
        <v>442</v>
      </c>
      <c r="B318" s="17" t="s">
        <v>163</v>
      </c>
      <c r="C318" s="17" t="s">
        <v>170</v>
      </c>
      <c r="D318" s="18" t="s">
        <v>353</v>
      </c>
      <c r="E318" s="18" t="s">
        <v>443</v>
      </c>
      <c r="F318" s="23"/>
      <c r="G318" s="65">
        <v>7516.5</v>
      </c>
      <c r="H318" s="7"/>
    </row>
    <row r="319" spans="1:8" ht="15">
      <c r="A319" s="20" t="s">
        <v>270</v>
      </c>
      <c r="B319" s="17" t="s">
        <v>163</v>
      </c>
      <c r="C319" s="17" t="s">
        <v>170</v>
      </c>
      <c r="D319" s="18" t="s">
        <v>353</v>
      </c>
      <c r="E319" s="18" t="s">
        <v>112</v>
      </c>
      <c r="F319" s="23"/>
      <c r="G319" s="65">
        <v>507</v>
      </c>
      <c r="H319" s="7"/>
    </row>
    <row r="320" spans="1:8" ht="15">
      <c r="A320" s="30" t="s">
        <v>445</v>
      </c>
      <c r="B320" s="40" t="s">
        <v>163</v>
      </c>
      <c r="C320" s="40" t="s">
        <v>170</v>
      </c>
      <c r="D320" s="31" t="s">
        <v>353</v>
      </c>
      <c r="E320" s="31" t="s">
        <v>444</v>
      </c>
      <c r="F320" s="32">
        <v>16221</v>
      </c>
      <c r="G320" s="158">
        <v>5011</v>
      </c>
      <c r="H320" s="19" t="e">
        <f>#REF!-F320</f>
        <v>#REF!</v>
      </c>
    </row>
    <row r="321" spans="1:8" ht="46.5">
      <c r="A321" s="8" t="s">
        <v>301</v>
      </c>
      <c r="B321" s="9" t="s">
        <v>163</v>
      </c>
      <c r="C321" s="9" t="s">
        <v>170</v>
      </c>
      <c r="D321" s="10" t="s">
        <v>354</v>
      </c>
      <c r="E321" s="10"/>
      <c r="F321" s="11">
        <f>F322</f>
        <v>2413</v>
      </c>
      <c r="G321" s="11">
        <f>G322</f>
        <v>2413</v>
      </c>
      <c r="H321" s="11" t="e">
        <f>#REF!-F321</f>
        <v>#REF!</v>
      </c>
    </row>
    <row r="322" spans="1:8" ht="15">
      <c r="A322" s="16" t="s">
        <v>270</v>
      </c>
      <c r="B322" s="17" t="s">
        <v>163</v>
      </c>
      <c r="C322" s="17" t="s">
        <v>170</v>
      </c>
      <c r="D322" s="18" t="s">
        <v>354</v>
      </c>
      <c r="E322" s="18" t="s">
        <v>112</v>
      </c>
      <c r="F322" s="19">
        <v>2413</v>
      </c>
      <c r="G322" s="19">
        <v>2413</v>
      </c>
      <c r="H322" s="19" t="e">
        <f>#REF!-F322</f>
        <v>#REF!</v>
      </c>
    </row>
    <row r="323" spans="1:8" ht="30.75">
      <c r="A323" s="8" t="s">
        <v>327</v>
      </c>
      <c r="B323" s="9" t="s">
        <v>163</v>
      </c>
      <c r="C323" s="9" t="s">
        <v>170</v>
      </c>
      <c r="D323" s="10" t="s">
        <v>355</v>
      </c>
      <c r="E323" s="10"/>
      <c r="F323" s="11">
        <f>F324</f>
        <v>9004</v>
      </c>
      <c r="G323" s="11">
        <f>G324</f>
        <v>9357</v>
      </c>
      <c r="H323" s="11" t="e">
        <f>#REF!-F323</f>
        <v>#REF!</v>
      </c>
    </row>
    <row r="324" spans="1:8" ht="15">
      <c r="A324" s="16" t="s">
        <v>270</v>
      </c>
      <c r="B324" s="21" t="s">
        <v>163</v>
      </c>
      <c r="C324" s="21" t="s">
        <v>170</v>
      </c>
      <c r="D324" s="22" t="s">
        <v>355</v>
      </c>
      <c r="E324" s="22" t="s">
        <v>112</v>
      </c>
      <c r="F324" s="23">
        <v>9004</v>
      </c>
      <c r="G324" s="23">
        <v>9357</v>
      </c>
      <c r="H324" s="23" t="e">
        <f>#REF!-F324</f>
        <v>#REF!</v>
      </c>
    </row>
    <row r="325" spans="1:8" ht="15">
      <c r="A325" s="8" t="s">
        <v>277</v>
      </c>
      <c r="B325" s="9" t="s">
        <v>163</v>
      </c>
      <c r="C325" s="9" t="s">
        <v>170</v>
      </c>
      <c r="D325" s="10" t="s">
        <v>398</v>
      </c>
      <c r="E325" s="10"/>
      <c r="F325" s="11">
        <f>F326</f>
        <v>5600</v>
      </c>
      <c r="G325" s="11">
        <f>G326</f>
        <v>4923</v>
      </c>
      <c r="H325" s="23"/>
    </row>
    <row r="326" spans="1:8" ht="15">
      <c r="A326" s="16" t="s">
        <v>270</v>
      </c>
      <c r="B326" s="17" t="s">
        <v>163</v>
      </c>
      <c r="C326" s="17" t="s">
        <v>170</v>
      </c>
      <c r="D326" s="18" t="s">
        <v>398</v>
      </c>
      <c r="E326" s="18" t="s">
        <v>112</v>
      </c>
      <c r="F326" s="19">
        <v>5600</v>
      </c>
      <c r="G326" s="19">
        <v>4923</v>
      </c>
      <c r="H326" s="23"/>
    </row>
    <row r="327" spans="1:8" ht="30.75">
      <c r="A327" s="8" t="s">
        <v>363</v>
      </c>
      <c r="B327" s="9" t="s">
        <v>163</v>
      </c>
      <c r="C327" s="9" t="s">
        <v>170</v>
      </c>
      <c r="D327" s="10" t="s">
        <v>399</v>
      </c>
      <c r="E327" s="10"/>
      <c r="F327" s="11">
        <f>F328</f>
        <v>37172</v>
      </c>
      <c r="G327" s="11">
        <f>G328</f>
        <v>34892</v>
      </c>
      <c r="H327" s="23"/>
    </row>
    <row r="328" spans="1:8" ht="15">
      <c r="A328" s="16" t="s">
        <v>270</v>
      </c>
      <c r="B328" s="17" t="s">
        <v>163</v>
      </c>
      <c r="C328" s="17" t="s">
        <v>170</v>
      </c>
      <c r="D328" s="18" t="s">
        <v>399</v>
      </c>
      <c r="E328" s="18" t="s">
        <v>112</v>
      </c>
      <c r="F328" s="19">
        <v>37172</v>
      </c>
      <c r="G328" s="19">
        <v>34892</v>
      </c>
      <c r="H328" s="23"/>
    </row>
    <row r="329" spans="1:8" ht="30.75">
      <c r="A329" s="8" t="s">
        <v>364</v>
      </c>
      <c r="B329" s="9" t="s">
        <v>163</v>
      </c>
      <c r="C329" s="9" t="s">
        <v>170</v>
      </c>
      <c r="D329" s="10" t="s">
        <v>400</v>
      </c>
      <c r="E329" s="10"/>
      <c r="F329" s="11">
        <f>F330</f>
        <v>44700</v>
      </c>
      <c r="G329" s="11">
        <f>G330</f>
        <v>49833.6</v>
      </c>
      <c r="H329" s="23"/>
    </row>
    <row r="330" spans="1:8" ht="15">
      <c r="A330" s="16" t="s">
        <v>270</v>
      </c>
      <c r="B330" s="17" t="s">
        <v>163</v>
      </c>
      <c r="C330" s="17" t="s">
        <v>170</v>
      </c>
      <c r="D330" s="18" t="s">
        <v>400</v>
      </c>
      <c r="E330" s="18" t="s">
        <v>112</v>
      </c>
      <c r="F330" s="19">
        <v>44700</v>
      </c>
      <c r="G330" s="19">
        <v>49833.6</v>
      </c>
      <c r="H330" s="23"/>
    </row>
    <row r="331" spans="1:8" ht="30.75">
      <c r="A331" s="8" t="s">
        <v>397</v>
      </c>
      <c r="B331" s="9" t="s">
        <v>163</v>
      </c>
      <c r="C331" s="9" t="s">
        <v>170</v>
      </c>
      <c r="D331" s="10" t="s">
        <v>401</v>
      </c>
      <c r="E331" s="10"/>
      <c r="F331" s="11">
        <f>F332</f>
        <v>726.5</v>
      </c>
      <c r="G331" s="11">
        <f>G332</f>
        <v>759</v>
      </c>
      <c r="H331" s="23"/>
    </row>
    <row r="332" spans="1:8" ht="15">
      <c r="A332" s="16" t="s">
        <v>270</v>
      </c>
      <c r="B332" s="17" t="s">
        <v>163</v>
      </c>
      <c r="C332" s="17" t="s">
        <v>170</v>
      </c>
      <c r="D332" s="18" t="s">
        <v>401</v>
      </c>
      <c r="E332" s="18" t="s">
        <v>112</v>
      </c>
      <c r="F332" s="19">
        <f>739.6-13.1</f>
        <v>726.5</v>
      </c>
      <c r="G332" s="19">
        <v>759</v>
      </c>
      <c r="H332" s="23"/>
    </row>
    <row r="333" spans="1:8" ht="30.75">
      <c r="A333" s="8" t="s">
        <v>365</v>
      </c>
      <c r="B333" s="9" t="s">
        <v>163</v>
      </c>
      <c r="C333" s="9" t="s">
        <v>170</v>
      </c>
      <c r="D333" s="10" t="s">
        <v>402</v>
      </c>
      <c r="E333" s="10"/>
      <c r="F333" s="11">
        <f>F334</f>
        <v>252</v>
      </c>
      <c r="G333" s="11">
        <f>G334</f>
        <v>137</v>
      </c>
      <c r="H333" s="23"/>
    </row>
    <row r="334" spans="1:8" ht="15">
      <c r="A334" s="16" t="s">
        <v>270</v>
      </c>
      <c r="B334" s="21" t="s">
        <v>163</v>
      </c>
      <c r="C334" s="21" t="s">
        <v>170</v>
      </c>
      <c r="D334" s="18" t="s">
        <v>402</v>
      </c>
      <c r="E334" s="22" t="s">
        <v>112</v>
      </c>
      <c r="F334" s="23">
        <v>252</v>
      </c>
      <c r="G334" s="23">
        <v>137</v>
      </c>
      <c r="H334" s="23"/>
    </row>
    <row r="335" spans="1:8" ht="62.25">
      <c r="A335" s="87" t="s">
        <v>466</v>
      </c>
      <c r="B335" s="9" t="s">
        <v>163</v>
      </c>
      <c r="C335" s="9" t="s">
        <v>170</v>
      </c>
      <c r="D335" s="10" t="s">
        <v>344</v>
      </c>
      <c r="E335" s="10"/>
      <c r="F335" s="11">
        <f>F336</f>
        <v>50</v>
      </c>
      <c r="G335" s="11">
        <f>G336</f>
        <v>25.1</v>
      </c>
      <c r="H335" s="11" t="e">
        <f>#REF!-F335</f>
        <v>#REF!</v>
      </c>
    </row>
    <row r="336" spans="1:8" ht="15">
      <c r="A336" s="16" t="s">
        <v>270</v>
      </c>
      <c r="B336" s="21" t="s">
        <v>163</v>
      </c>
      <c r="C336" s="21" t="s">
        <v>170</v>
      </c>
      <c r="D336" s="22" t="s">
        <v>344</v>
      </c>
      <c r="E336" s="22" t="s">
        <v>112</v>
      </c>
      <c r="F336" s="23">
        <v>50</v>
      </c>
      <c r="G336" s="23">
        <v>25.1</v>
      </c>
      <c r="H336" s="23" t="e">
        <f>#REF!-F336</f>
        <v>#REF!</v>
      </c>
    </row>
    <row r="337" spans="1:8" ht="15">
      <c r="A337" s="8" t="s">
        <v>335</v>
      </c>
      <c r="B337" s="9" t="s">
        <v>163</v>
      </c>
      <c r="C337" s="9" t="s">
        <v>170</v>
      </c>
      <c r="D337" s="10" t="s">
        <v>336</v>
      </c>
      <c r="E337" s="10"/>
      <c r="F337" s="11" t="e">
        <f>F340+F338+#REF!+#REF!</f>
        <v>#REF!</v>
      </c>
      <c r="G337" s="11">
        <f>G340+G338</f>
        <v>244.4</v>
      </c>
      <c r="H337" s="11" t="e">
        <f>#REF!-F337</f>
        <v>#REF!</v>
      </c>
    </row>
    <row r="338" spans="1:8" ht="30.75">
      <c r="A338" s="37" t="s">
        <v>450</v>
      </c>
      <c r="B338" s="55" t="s">
        <v>163</v>
      </c>
      <c r="C338" s="10" t="s">
        <v>170</v>
      </c>
      <c r="D338" s="10" t="s">
        <v>449</v>
      </c>
      <c r="E338" s="38"/>
      <c r="F338" s="38"/>
      <c r="G338" s="120">
        <f>G339</f>
        <v>141.5</v>
      </c>
      <c r="H338" s="11" t="e">
        <f>#REF!-F338</f>
        <v>#REF!</v>
      </c>
    </row>
    <row r="339" spans="1:8" ht="15">
      <c r="A339" s="20" t="s">
        <v>451</v>
      </c>
      <c r="B339" s="31" t="s">
        <v>163</v>
      </c>
      <c r="C339" s="31" t="s">
        <v>170</v>
      </c>
      <c r="D339" s="31" t="s">
        <v>449</v>
      </c>
      <c r="E339" s="31" t="s">
        <v>448</v>
      </c>
      <c r="F339" s="31" t="s">
        <v>452</v>
      </c>
      <c r="G339" s="121">
        <v>141.5</v>
      </c>
      <c r="H339" s="19" t="e">
        <f>#REF!-F339</f>
        <v>#REF!</v>
      </c>
    </row>
    <row r="340" spans="1:8" ht="30.75">
      <c r="A340" s="8" t="s">
        <v>453</v>
      </c>
      <c r="B340" s="143" t="s">
        <v>163</v>
      </c>
      <c r="C340" s="143" t="s">
        <v>170</v>
      </c>
      <c r="D340" s="10" t="s">
        <v>454</v>
      </c>
      <c r="E340" s="22"/>
      <c r="F340" s="68"/>
      <c r="G340" s="144">
        <f>G341</f>
        <v>102.9</v>
      </c>
      <c r="H340" s="11" t="e">
        <f>#REF!-F340</f>
        <v>#REF!</v>
      </c>
    </row>
    <row r="341" spans="1:8" ht="15">
      <c r="A341" s="20" t="s">
        <v>451</v>
      </c>
      <c r="B341" s="21" t="s">
        <v>163</v>
      </c>
      <c r="C341" s="21" t="s">
        <v>170</v>
      </c>
      <c r="D341" s="22" t="s">
        <v>454</v>
      </c>
      <c r="E341" s="22" t="s">
        <v>448</v>
      </c>
      <c r="F341" s="68"/>
      <c r="G341" s="145">
        <v>102.9</v>
      </c>
      <c r="H341" s="19" t="e">
        <f>#REF!-F341</f>
        <v>#REF!</v>
      </c>
    </row>
    <row r="342" spans="1:8" ht="15">
      <c r="A342" s="8" t="s">
        <v>180</v>
      </c>
      <c r="B342" s="9" t="s">
        <v>163</v>
      </c>
      <c r="C342" s="9" t="s">
        <v>170</v>
      </c>
      <c r="D342" s="10" t="s">
        <v>223</v>
      </c>
      <c r="E342" s="10" t="s">
        <v>108</v>
      </c>
      <c r="F342" s="11" t="e">
        <f>#REF!+F343+F350+#REF!+F358</f>
        <v>#REF!</v>
      </c>
      <c r="G342" s="11">
        <f>G343+G350+G358+G353+G356</f>
        <v>8099.8</v>
      </c>
      <c r="H342" s="117" t="e">
        <f>#REF!-F342</f>
        <v>#REF!</v>
      </c>
    </row>
    <row r="343" spans="1:8" ht="30.75">
      <c r="A343" s="8" t="s">
        <v>386</v>
      </c>
      <c r="B343" s="9" t="s">
        <v>163</v>
      </c>
      <c r="C343" s="9" t="s">
        <v>170</v>
      </c>
      <c r="D343" s="10" t="s">
        <v>288</v>
      </c>
      <c r="E343" s="10"/>
      <c r="F343" s="11">
        <f>F344+F346+F348</f>
        <v>3162.5</v>
      </c>
      <c r="G343" s="11">
        <f>G344+G346+G348</f>
        <v>771</v>
      </c>
      <c r="H343" s="117" t="e">
        <f>#REF!-F343</f>
        <v>#REF!</v>
      </c>
    </row>
    <row r="344" spans="1:8" ht="15">
      <c r="A344" s="8" t="s">
        <v>308</v>
      </c>
      <c r="B344" s="9" t="s">
        <v>163</v>
      </c>
      <c r="C344" s="9" t="s">
        <v>170</v>
      </c>
      <c r="D344" s="10" t="s">
        <v>310</v>
      </c>
      <c r="E344" s="10" t="s">
        <v>108</v>
      </c>
      <c r="F344" s="11">
        <f>F345</f>
        <v>2378.9</v>
      </c>
      <c r="G344" s="11">
        <f>G345</f>
        <v>380</v>
      </c>
      <c r="H344" s="117" t="e">
        <f>#REF!-F344</f>
        <v>#REF!</v>
      </c>
    </row>
    <row r="345" spans="1:8" ht="15">
      <c r="A345" s="16" t="s">
        <v>341</v>
      </c>
      <c r="B345" s="17" t="s">
        <v>163</v>
      </c>
      <c r="C345" s="17" t="s">
        <v>170</v>
      </c>
      <c r="D345" s="18" t="s">
        <v>310</v>
      </c>
      <c r="E345" s="18" t="s">
        <v>198</v>
      </c>
      <c r="F345" s="19">
        <v>2378.9</v>
      </c>
      <c r="G345" s="19">
        <v>380</v>
      </c>
      <c r="H345" s="119" t="e">
        <f>#REF!-F345</f>
        <v>#REF!</v>
      </c>
    </row>
    <row r="346" spans="1:8" ht="15">
      <c r="A346" s="8" t="s">
        <v>309</v>
      </c>
      <c r="B346" s="9" t="s">
        <v>163</v>
      </c>
      <c r="C346" s="9" t="s">
        <v>170</v>
      </c>
      <c r="D346" s="10" t="s">
        <v>311</v>
      </c>
      <c r="E346" s="10" t="s">
        <v>108</v>
      </c>
      <c r="F346" s="11">
        <f>F347</f>
        <v>738.9</v>
      </c>
      <c r="G346" s="11">
        <f>G347</f>
        <v>338</v>
      </c>
      <c r="H346" s="117" t="e">
        <f>#REF!-F346</f>
        <v>#REF!</v>
      </c>
    </row>
    <row r="347" spans="1:8" ht="15">
      <c r="A347" s="16" t="s">
        <v>341</v>
      </c>
      <c r="B347" s="17" t="s">
        <v>163</v>
      </c>
      <c r="C347" s="17" t="s">
        <v>170</v>
      </c>
      <c r="D347" s="18" t="s">
        <v>311</v>
      </c>
      <c r="E347" s="18" t="s">
        <v>198</v>
      </c>
      <c r="F347" s="19">
        <v>738.9</v>
      </c>
      <c r="G347" s="19">
        <v>338</v>
      </c>
      <c r="H347" s="119" t="e">
        <f>#REF!-F347</f>
        <v>#REF!</v>
      </c>
    </row>
    <row r="348" spans="1:8" ht="46.5">
      <c r="A348" s="8" t="s">
        <v>357</v>
      </c>
      <c r="B348" s="9" t="s">
        <v>163</v>
      </c>
      <c r="C348" s="9" t="s">
        <v>170</v>
      </c>
      <c r="D348" s="10" t="s">
        <v>356</v>
      </c>
      <c r="E348" s="10" t="s">
        <v>108</v>
      </c>
      <c r="F348" s="11">
        <f>F349</f>
        <v>44.7</v>
      </c>
      <c r="G348" s="11">
        <f>G349</f>
        <v>53</v>
      </c>
      <c r="H348" s="117" t="e">
        <f>#REF!-F348</f>
        <v>#REF!</v>
      </c>
    </row>
    <row r="349" spans="1:8" ht="15">
      <c r="A349" s="16" t="s">
        <v>341</v>
      </c>
      <c r="B349" s="17" t="s">
        <v>163</v>
      </c>
      <c r="C349" s="17" t="s">
        <v>170</v>
      </c>
      <c r="D349" s="18" t="s">
        <v>356</v>
      </c>
      <c r="E349" s="18" t="s">
        <v>198</v>
      </c>
      <c r="F349" s="19">
        <v>44.7</v>
      </c>
      <c r="G349" s="19">
        <v>53</v>
      </c>
      <c r="H349" s="119" t="e">
        <f>#REF!-F349</f>
        <v>#REF!</v>
      </c>
    </row>
    <row r="350" spans="1:8" ht="30.75">
      <c r="A350" s="8" t="s">
        <v>21</v>
      </c>
      <c r="B350" s="9" t="s">
        <v>163</v>
      </c>
      <c r="C350" s="9" t="s">
        <v>170</v>
      </c>
      <c r="D350" s="10" t="s">
        <v>14</v>
      </c>
      <c r="E350" s="10" t="s">
        <v>108</v>
      </c>
      <c r="F350" s="11" t="str">
        <f>F352</f>
        <v>000</v>
      </c>
      <c r="G350" s="11">
        <f>G352+G351</f>
        <v>784</v>
      </c>
      <c r="H350" s="117" t="e">
        <f>#REF!-F350</f>
        <v>#REF!</v>
      </c>
    </row>
    <row r="351" spans="1:8" ht="15">
      <c r="A351" s="16" t="s">
        <v>9</v>
      </c>
      <c r="B351" s="18" t="s">
        <v>163</v>
      </c>
      <c r="C351" s="18" t="s">
        <v>170</v>
      </c>
      <c r="D351" s="18" t="s">
        <v>14</v>
      </c>
      <c r="E351" s="18" t="s">
        <v>213</v>
      </c>
      <c r="F351" s="18" t="s">
        <v>48</v>
      </c>
      <c r="G351" s="122">
        <v>248</v>
      </c>
      <c r="H351" s="118"/>
    </row>
    <row r="352" spans="1:8" ht="15">
      <c r="A352" s="30" t="s">
        <v>341</v>
      </c>
      <c r="B352" s="31" t="s">
        <v>163</v>
      </c>
      <c r="C352" s="31" t="s">
        <v>170</v>
      </c>
      <c r="D352" s="31" t="s">
        <v>14</v>
      </c>
      <c r="E352" s="31" t="s">
        <v>198</v>
      </c>
      <c r="F352" s="31" t="s">
        <v>48</v>
      </c>
      <c r="G352" s="121">
        <v>536</v>
      </c>
      <c r="H352" s="119" t="e">
        <f>#REF!-F352</f>
        <v>#REF!</v>
      </c>
    </row>
    <row r="353" spans="1:8" ht="30.75">
      <c r="A353" s="8" t="s">
        <v>96</v>
      </c>
      <c r="B353" s="55" t="s">
        <v>163</v>
      </c>
      <c r="C353" s="10" t="s">
        <v>170</v>
      </c>
      <c r="D353" s="10" t="s">
        <v>97</v>
      </c>
      <c r="E353" s="38"/>
      <c r="F353" s="38"/>
      <c r="G353" s="120">
        <f>G354+G355</f>
        <v>554.8</v>
      </c>
      <c r="H353" s="116"/>
    </row>
    <row r="354" spans="1:8" ht="15">
      <c r="A354" s="16" t="s">
        <v>9</v>
      </c>
      <c r="B354" s="18" t="s">
        <v>163</v>
      </c>
      <c r="C354" s="18" t="s">
        <v>170</v>
      </c>
      <c r="D354" s="18" t="s">
        <v>97</v>
      </c>
      <c r="E354" s="18" t="s">
        <v>213</v>
      </c>
      <c r="F354" s="18" t="s">
        <v>48</v>
      </c>
      <c r="G354" s="122">
        <v>200.4</v>
      </c>
      <c r="H354" s="116"/>
    </row>
    <row r="355" spans="1:8" ht="15">
      <c r="A355" s="30" t="s">
        <v>341</v>
      </c>
      <c r="B355" s="31" t="s">
        <v>163</v>
      </c>
      <c r="C355" s="31" t="s">
        <v>170</v>
      </c>
      <c r="D355" s="31" t="s">
        <v>97</v>
      </c>
      <c r="E355" s="31" t="s">
        <v>198</v>
      </c>
      <c r="F355" s="31" t="s">
        <v>48</v>
      </c>
      <c r="G355" s="121">
        <v>354.4</v>
      </c>
      <c r="H355" s="116"/>
    </row>
    <row r="356" spans="1:8" ht="30.75">
      <c r="A356" s="8" t="s">
        <v>22</v>
      </c>
      <c r="B356" s="55" t="s">
        <v>163</v>
      </c>
      <c r="C356" s="10" t="s">
        <v>170</v>
      </c>
      <c r="D356" s="10" t="s">
        <v>23</v>
      </c>
      <c r="E356" s="38"/>
      <c r="F356" s="38"/>
      <c r="G356" s="133">
        <f>G357</f>
        <v>790</v>
      </c>
      <c r="H356" s="116"/>
    </row>
    <row r="357" spans="1:8" ht="15">
      <c r="A357" s="63" t="s">
        <v>341</v>
      </c>
      <c r="B357" s="41" t="s">
        <v>163</v>
      </c>
      <c r="C357" s="41" t="s">
        <v>170</v>
      </c>
      <c r="D357" s="41" t="s">
        <v>23</v>
      </c>
      <c r="E357" s="41" t="s">
        <v>198</v>
      </c>
      <c r="F357" s="41" t="s">
        <v>48</v>
      </c>
      <c r="G357" s="135">
        <v>790</v>
      </c>
      <c r="H357" s="116"/>
    </row>
    <row r="358" spans="1:8" ht="30.75">
      <c r="A358" s="52" t="s">
        <v>102</v>
      </c>
      <c r="B358" s="46" t="s">
        <v>163</v>
      </c>
      <c r="C358" s="46" t="s">
        <v>170</v>
      </c>
      <c r="D358" s="47" t="s">
        <v>101</v>
      </c>
      <c r="E358" s="47" t="s">
        <v>108</v>
      </c>
      <c r="F358" s="49">
        <f>F360</f>
        <v>3756.8</v>
      </c>
      <c r="G358" s="49">
        <f>G359+G361+G363+G365</f>
        <v>5200</v>
      </c>
      <c r="H358" s="23"/>
    </row>
    <row r="359" spans="1:8" ht="46.5">
      <c r="A359" s="28" t="s">
        <v>428</v>
      </c>
      <c r="B359" s="29" t="s">
        <v>163</v>
      </c>
      <c r="C359" s="29" t="s">
        <v>170</v>
      </c>
      <c r="D359" s="6" t="s">
        <v>429</v>
      </c>
      <c r="E359" s="6"/>
      <c r="F359" s="7"/>
      <c r="G359" s="7">
        <f>G360</f>
        <v>1138</v>
      </c>
      <c r="H359" s="23"/>
    </row>
    <row r="360" spans="1:8" ht="15">
      <c r="A360" s="30" t="s">
        <v>20</v>
      </c>
      <c r="B360" s="40" t="s">
        <v>163</v>
      </c>
      <c r="C360" s="40" t="s">
        <v>170</v>
      </c>
      <c r="D360" s="31" t="s">
        <v>429</v>
      </c>
      <c r="E360" s="31" t="s">
        <v>19</v>
      </c>
      <c r="F360" s="32">
        <f>1591.3+2165.5</f>
        <v>3756.8</v>
      </c>
      <c r="G360" s="32">
        <v>1138</v>
      </c>
      <c r="H360" s="23"/>
    </row>
    <row r="361" spans="1:8" ht="30.75">
      <c r="A361" s="28" t="s">
        <v>430</v>
      </c>
      <c r="B361" s="9" t="s">
        <v>163</v>
      </c>
      <c r="C361" s="9" t="s">
        <v>170</v>
      </c>
      <c r="D361" s="10" t="s">
        <v>431</v>
      </c>
      <c r="E361" s="6"/>
      <c r="F361" s="7"/>
      <c r="G361" s="7">
        <f>G362</f>
        <v>827</v>
      </c>
      <c r="H361" s="23"/>
    </row>
    <row r="362" spans="1:8" ht="15">
      <c r="A362" s="30" t="s">
        <v>20</v>
      </c>
      <c r="B362" s="40" t="s">
        <v>163</v>
      </c>
      <c r="C362" s="40" t="s">
        <v>170</v>
      </c>
      <c r="D362" s="31" t="s">
        <v>431</v>
      </c>
      <c r="E362" s="31" t="s">
        <v>19</v>
      </c>
      <c r="F362" s="32">
        <f>1591.3+2165.5</f>
        <v>3756.8</v>
      </c>
      <c r="G362" s="32">
        <v>827</v>
      </c>
      <c r="H362" s="23"/>
    </row>
    <row r="363" spans="1:8" ht="62.25">
      <c r="A363" s="28" t="s">
        <v>432</v>
      </c>
      <c r="B363" s="9" t="s">
        <v>163</v>
      </c>
      <c r="C363" s="9" t="s">
        <v>170</v>
      </c>
      <c r="D363" s="10" t="s">
        <v>433</v>
      </c>
      <c r="E363" s="6"/>
      <c r="F363" s="7"/>
      <c r="G363" s="7">
        <f>G364</f>
        <v>222</v>
      </c>
      <c r="H363" s="23"/>
    </row>
    <row r="364" spans="1:8" ht="15">
      <c r="A364" s="30" t="s">
        <v>20</v>
      </c>
      <c r="B364" s="40" t="s">
        <v>163</v>
      </c>
      <c r="C364" s="40" t="s">
        <v>170</v>
      </c>
      <c r="D364" s="31" t="s">
        <v>433</v>
      </c>
      <c r="E364" s="31" t="s">
        <v>19</v>
      </c>
      <c r="F364" s="32">
        <f>1591.3+2165.5</f>
        <v>3756.8</v>
      </c>
      <c r="G364" s="32">
        <v>222</v>
      </c>
      <c r="H364" s="23"/>
    </row>
    <row r="365" spans="1:8" ht="51" customHeight="1">
      <c r="A365" s="70" t="s">
        <v>434</v>
      </c>
      <c r="B365" s="9" t="s">
        <v>163</v>
      </c>
      <c r="C365" s="9" t="s">
        <v>170</v>
      </c>
      <c r="D365" s="10" t="s">
        <v>435</v>
      </c>
      <c r="E365" s="6"/>
      <c r="F365" s="7"/>
      <c r="G365" s="7">
        <f>G366</f>
        <v>3013</v>
      </c>
      <c r="H365" s="23"/>
    </row>
    <row r="366" spans="1:8" ht="15">
      <c r="A366" s="30" t="s">
        <v>20</v>
      </c>
      <c r="B366" s="40" t="s">
        <v>163</v>
      </c>
      <c r="C366" s="40" t="s">
        <v>170</v>
      </c>
      <c r="D366" s="31" t="s">
        <v>435</v>
      </c>
      <c r="E366" s="31" t="s">
        <v>19</v>
      </c>
      <c r="F366" s="32">
        <f>1591.3+2165.5</f>
        <v>3756.8</v>
      </c>
      <c r="G366" s="32">
        <v>3013</v>
      </c>
      <c r="H366" s="23"/>
    </row>
    <row r="367" spans="1:8" ht="22.5" customHeight="1">
      <c r="A367" s="8" t="s">
        <v>283</v>
      </c>
      <c r="B367" s="9" t="s">
        <v>163</v>
      </c>
      <c r="C367" s="9" t="s">
        <v>172</v>
      </c>
      <c r="D367" s="10"/>
      <c r="E367" s="10"/>
      <c r="F367" s="11">
        <f>F375</f>
        <v>25339.4</v>
      </c>
      <c r="G367" s="11">
        <f>G375+G368</f>
        <v>24746.9</v>
      </c>
      <c r="H367" s="11" t="e">
        <f>#REF!-F367</f>
        <v>#REF!</v>
      </c>
    </row>
    <row r="368" spans="1:8" ht="22.5" customHeight="1">
      <c r="A368" s="52" t="s">
        <v>271</v>
      </c>
      <c r="B368" s="46" t="s">
        <v>163</v>
      </c>
      <c r="C368" s="46" t="s">
        <v>172</v>
      </c>
      <c r="D368" s="47" t="s">
        <v>272</v>
      </c>
      <c r="E368" s="47"/>
      <c r="F368" s="49">
        <f>F375+F372</f>
        <v>31967.800000000003</v>
      </c>
      <c r="G368" s="49">
        <f>G372+G369</f>
        <v>1641.9</v>
      </c>
      <c r="H368" s="15"/>
    </row>
    <row r="369" spans="1:8" ht="29.25" customHeight="1">
      <c r="A369" s="52" t="s">
        <v>406</v>
      </c>
      <c r="B369" s="67" t="s">
        <v>163</v>
      </c>
      <c r="C369" s="47" t="s">
        <v>172</v>
      </c>
      <c r="D369" s="47" t="s">
        <v>407</v>
      </c>
      <c r="E369" s="48"/>
      <c r="F369" s="48"/>
      <c r="G369" s="132">
        <f>G370</f>
        <v>280.9</v>
      </c>
      <c r="H369" s="15"/>
    </row>
    <row r="370" spans="1:8" ht="32.25" customHeight="1">
      <c r="A370" s="28" t="s">
        <v>24</v>
      </c>
      <c r="B370" s="55" t="s">
        <v>163</v>
      </c>
      <c r="C370" s="10" t="s">
        <v>172</v>
      </c>
      <c r="D370" s="10" t="s">
        <v>25</v>
      </c>
      <c r="E370" s="38"/>
      <c r="F370" s="38"/>
      <c r="G370" s="133">
        <f>G371</f>
        <v>280.9</v>
      </c>
      <c r="H370" s="15"/>
    </row>
    <row r="371" spans="1:8" ht="20.25" customHeight="1">
      <c r="A371" s="30" t="s">
        <v>270</v>
      </c>
      <c r="B371" s="41" t="s">
        <v>163</v>
      </c>
      <c r="C371" s="41" t="s">
        <v>172</v>
      </c>
      <c r="D371" s="41" t="s">
        <v>25</v>
      </c>
      <c r="E371" s="41" t="s">
        <v>112</v>
      </c>
      <c r="F371" s="41" t="s">
        <v>26</v>
      </c>
      <c r="G371" s="134">
        <v>280.9</v>
      </c>
      <c r="H371" s="15"/>
    </row>
    <row r="372" spans="1:8" ht="49.5" customHeight="1">
      <c r="A372" s="70" t="s">
        <v>404</v>
      </c>
      <c r="B372" s="71" t="s">
        <v>163</v>
      </c>
      <c r="C372" s="71" t="s">
        <v>172</v>
      </c>
      <c r="D372" s="72" t="s">
        <v>405</v>
      </c>
      <c r="E372" s="72"/>
      <c r="F372" s="73">
        <f>F374</f>
        <v>6628.400000000001</v>
      </c>
      <c r="G372" s="73">
        <f>G373</f>
        <v>1361</v>
      </c>
      <c r="H372" s="15"/>
    </row>
    <row r="373" spans="1:8" ht="66.75" customHeight="1">
      <c r="A373" s="12" t="s">
        <v>98</v>
      </c>
      <c r="B373" s="13" t="s">
        <v>163</v>
      </c>
      <c r="C373" s="13" t="s">
        <v>172</v>
      </c>
      <c r="D373" s="14" t="s">
        <v>387</v>
      </c>
      <c r="E373" s="14"/>
      <c r="F373" s="15"/>
      <c r="G373" s="15">
        <f>G374</f>
        <v>1361</v>
      </c>
      <c r="H373" s="15"/>
    </row>
    <row r="374" spans="1:8" ht="17.25" customHeight="1">
      <c r="A374" s="30" t="s">
        <v>270</v>
      </c>
      <c r="B374" s="40" t="s">
        <v>163</v>
      </c>
      <c r="C374" s="40" t="s">
        <v>172</v>
      </c>
      <c r="D374" s="31" t="s">
        <v>387</v>
      </c>
      <c r="E374" s="31" t="s">
        <v>112</v>
      </c>
      <c r="F374" s="112">
        <f>6517.8+110.6</f>
        <v>6628.400000000001</v>
      </c>
      <c r="G374" s="112">
        <v>1361</v>
      </c>
      <c r="H374" s="15"/>
    </row>
    <row r="375" spans="1:8" ht="21.75" customHeight="1">
      <c r="A375" s="113" t="s">
        <v>178</v>
      </c>
      <c r="B375" s="80" t="s">
        <v>163</v>
      </c>
      <c r="C375" s="80" t="s">
        <v>172</v>
      </c>
      <c r="D375" s="114" t="s">
        <v>246</v>
      </c>
      <c r="E375" s="114"/>
      <c r="F375" s="115">
        <f>F378+F376</f>
        <v>25339.4</v>
      </c>
      <c r="G375" s="115">
        <f>G378+G376</f>
        <v>23105</v>
      </c>
      <c r="H375" s="49" t="e">
        <f>#REF!-F375</f>
        <v>#REF!</v>
      </c>
    </row>
    <row r="376" spans="1:8" ht="46.5" customHeight="1">
      <c r="A376" s="70" t="s">
        <v>338</v>
      </c>
      <c r="B376" s="71" t="s">
        <v>163</v>
      </c>
      <c r="C376" s="71" t="s">
        <v>172</v>
      </c>
      <c r="D376" s="72" t="s">
        <v>337</v>
      </c>
      <c r="E376" s="72"/>
      <c r="F376" s="7">
        <f>F377</f>
        <v>6628.400000000001</v>
      </c>
      <c r="G376" s="7">
        <f>G377</f>
        <v>6934.9</v>
      </c>
      <c r="H376" s="7" t="e">
        <f>#REF!-F376</f>
        <v>#REF!</v>
      </c>
    </row>
    <row r="377" spans="1:8" ht="15">
      <c r="A377" s="16" t="s">
        <v>270</v>
      </c>
      <c r="B377" s="17" t="s">
        <v>163</v>
      </c>
      <c r="C377" s="17" t="s">
        <v>172</v>
      </c>
      <c r="D377" s="18" t="s">
        <v>337</v>
      </c>
      <c r="E377" s="18" t="s">
        <v>112</v>
      </c>
      <c r="F377" s="91">
        <f>6517.8+110.6</f>
        <v>6628.400000000001</v>
      </c>
      <c r="G377" s="91">
        <v>6934.9</v>
      </c>
      <c r="H377" s="91" t="e">
        <f>#REF!-F377</f>
        <v>#REF!</v>
      </c>
    </row>
    <row r="378" spans="1:8" ht="30.75">
      <c r="A378" s="52" t="s">
        <v>303</v>
      </c>
      <c r="B378" s="46" t="s">
        <v>163</v>
      </c>
      <c r="C378" s="46" t="s">
        <v>172</v>
      </c>
      <c r="D378" s="47" t="s">
        <v>284</v>
      </c>
      <c r="E378" s="47"/>
      <c r="F378" s="49">
        <f>F379+F381+F383</f>
        <v>18711</v>
      </c>
      <c r="G378" s="49">
        <f>G379+G381+G383</f>
        <v>16170.1</v>
      </c>
      <c r="H378" s="49" t="e">
        <f>#REF!-F378</f>
        <v>#REF!</v>
      </c>
    </row>
    <row r="379" spans="1:8" ht="15">
      <c r="A379" s="8" t="s">
        <v>358</v>
      </c>
      <c r="B379" s="9" t="s">
        <v>163</v>
      </c>
      <c r="C379" s="9" t="s">
        <v>172</v>
      </c>
      <c r="D379" s="10" t="s">
        <v>285</v>
      </c>
      <c r="E379" s="10"/>
      <c r="F379" s="11">
        <f>F380</f>
        <v>2064</v>
      </c>
      <c r="G379" s="11">
        <f>G380</f>
        <v>1409.3</v>
      </c>
      <c r="H379" s="11" t="e">
        <f>#REF!-F379</f>
        <v>#REF!</v>
      </c>
    </row>
    <row r="380" spans="1:8" ht="15">
      <c r="A380" s="16" t="s">
        <v>270</v>
      </c>
      <c r="B380" s="17" t="s">
        <v>163</v>
      </c>
      <c r="C380" s="17" t="s">
        <v>172</v>
      </c>
      <c r="D380" s="18" t="s">
        <v>285</v>
      </c>
      <c r="E380" s="18" t="s">
        <v>112</v>
      </c>
      <c r="F380" s="19">
        <v>2064</v>
      </c>
      <c r="G380" s="19">
        <v>1409.3</v>
      </c>
      <c r="H380" s="19" t="e">
        <f>#REF!-F380</f>
        <v>#REF!</v>
      </c>
    </row>
    <row r="381" spans="1:8" ht="15">
      <c r="A381" s="8" t="s">
        <v>286</v>
      </c>
      <c r="B381" s="9" t="s">
        <v>163</v>
      </c>
      <c r="C381" s="9" t="s">
        <v>172</v>
      </c>
      <c r="D381" s="10" t="s">
        <v>287</v>
      </c>
      <c r="E381" s="10"/>
      <c r="F381" s="11">
        <f>F382</f>
        <v>2541</v>
      </c>
      <c r="G381" s="11">
        <f>G382</f>
        <v>1604.7</v>
      </c>
      <c r="H381" s="11" t="e">
        <f>#REF!-F381</f>
        <v>#REF!</v>
      </c>
    </row>
    <row r="382" spans="1:8" ht="15">
      <c r="A382" s="16" t="s">
        <v>199</v>
      </c>
      <c r="B382" s="17" t="s">
        <v>163</v>
      </c>
      <c r="C382" s="17" t="s">
        <v>172</v>
      </c>
      <c r="D382" s="18" t="s">
        <v>287</v>
      </c>
      <c r="E382" s="18" t="s">
        <v>198</v>
      </c>
      <c r="F382" s="19">
        <v>2541</v>
      </c>
      <c r="G382" s="19">
        <v>1604.7</v>
      </c>
      <c r="H382" s="19" t="e">
        <f>#REF!-F382</f>
        <v>#REF!</v>
      </c>
    </row>
    <row r="383" spans="1:8" ht="15">
      <c r="A383" s="8" t="s">
        <v>359</v>
      </c>
      <c r="B383" s="9" t="s">
        <v>163</v>
      </c>
      <c r="C383" s="9" t="s">
        <v>172</v>
      </c>
      <c r="D383" s="10" t="s">
        <v>385</v>
      </c>
      <c r="E383" s="10"/>
      <c r="F383" s="11">
        <f>F384</f>
        <v>14106</v>
      </c>
      <c r="G383" s="11">
        <f>G384</f>
        <v>13156.1</v>
      </c>
      <c r="H383" s="11" t="e">
        <f>#REF!-F383</f>
        <v>#REF!</v>
      </c>
    </row>
    <row r="384" spans="1:8" ht="15">
      <c r="A384" s="16" t="s">
        <v>270</v>
      </c>
      <c r="B384" s="17" t="s">
        <v>163</v>
      </c>
      <c r="C384" s="17" t="s">
        <v>172</v>
      </c>
      <c r="D384" s="18" t="s">
        <v>385</v>
      </c>
      <c r="E384" s="18" t="s">
        <v>112</v>
      </c>
      <c r="F384" s="19">
        <v>14106</v>
      </c>
      <c r="G384" s="19">
        <v>13156.1</v>
      </c>
      <c r="H384" s="19" t="e">
        <f>#REF!-F384</f>
        <v>#REF!</v>
      </c>
    </row>
    <row r="385" spans="1:8" ht="15">
      <c r="A385" s="8" t="s">
        <v>174</v>
      </c>
      <c r="B385" s="9" t="s">
        <v>163</v>
      </c>
      <c r="C385" s="9" t="s">
        <v>173</v>
      </c>
      <c r="D385" s="10" t="s">
        <v>108</v>
      </c>
      <c r="E385" s="10" t="s">
        <v>108</v>
      </c>
      <c r="F385" s="11" t="e">
        <f>F386+#REF!</f>
        <v>#REF!</v>
      </c>
      <c r="G385" s="11">
        <f>G386</f>
        <v>16110</v>
      </c>
      <c r="H385" s="11" t="e">
        <f>#REF!-F385</f>
        <v>#REF!</v>
      </c>
    </row>
    <row r="386" spans="1:8" ht="46.5">
      <c r="A386" s="12" t="s">
        <v>195</v>
      </c>
      <c r="B386" s="13" t="s">
        <v>163</v>
      </c>
      <c r="C386" s="13" t="s">
        <v>173</v>
      </c>
      <c r="D386" s="14" t="s">
        <v>196</v>
      </c>
      <c r="E386" s="14" t="s">
        <v>108</v>
      </c>
      <c r="F386" s="15">
        <f>F387</f>
        <v>14158</v>
      </c>
      <c r="G386" s="15">
        <f>G387</f>
        <v>16110</v>
      </c>
      <c r="H386" s="15" t="e">
        <f>#REF!-F386</f>
        <v>#REF!</v>
      </c>
    </row>
    <row r="387" spans="1:8" ht="15">
      <c r="A387" s="8" t="s">
        <v>113</v>
      </c>
      <c r="B387" s="9" t="s">
        <v>163</v>
      </c>
      <c r="C387" s="9" t="s">
        <v>173</v>
      </c>
      <c r="D387" s="10" t="s">
        <v>200</v>
      </c>
      <c r="E387" s="10"/>
      <c r="F387" s="11">
        <f>SUM(F388:F388)</f>
        <v>14158</v>
      </c>
      <c r="G387" s="11">
        <f>SUM(G388:G388)</f>
        <v>16110</v>
      </c>
      <c r="H387" s="11" t="e">
        <f>#REF!-F387</f>
        <v>#REF!</v>
      </c>
    </row>
    <row r="388" spans="1:8" ht="15">
      <c r="A388" s="16" t="s">
        <v>199</v>
      </c>
      <c r="B388" s="17" t="s">
        <v>163</v>
      </c>
      <c r="C388" s="17" t="s">
        <v>173</v>
      </c>
      <c r="D388" s="18" t="s">
        <v>392</v>
      </c>
      <c r="E388" s="18" t="s">
        <v>198</v>
      </c>
      <c r="F388" s="19">
        <v>14158</v>
      </c>
      <c r="G388" s="19">
        <v>16110</v>
      </c>
      <c r="H388" s="19" t="e">
        <f>#REF!-F388</f>
        <v>#REF!</v>
      </c>
    </row>
    <row r="389" spans="1:8" ht="15">
      <c r="A389" s="45" t="s">
        <v>265</v>
      </c>
      <c r="B389" s="84" t="s">
        <v>175</v>
      </c>
      <c r="C389" s="84" t="s">
        <v>175</v>
      </c>
      <c r="D389" s="48"/>
      <c r="E389" s="48"/>
      <c r="F389" s="78"/>
      <c r="G389" s="78">
        <f>G390</f>
        <v>8991.1</v>
      </c>
      <c r="H389" s="42"/>
    </row>
    <row r="390" spans="1:8" ht="15">
      <c r="A390" s="45" t="s">
        <v>74</v>
      </c>
      <c r="B390" s="84" t="s">
        <v>175</v>
      </c>
      <c r="C390" s="84" t="s">
        <v>75</v>
      </c>
      <c r="D390" s="48"/>
      <c r="E390" s="48"/>
      <c r="F390" s="78"/>
      <c r="G390" s="78">
        <f>G391+G394</f>
        <v>8991.1</v>
      </c>
      <c r="H390" s="42"/>
    </row>
    <row r="391" spans="1:8" ht="15">
      <c r="A391" s="45" t="s">
        <v>45</v>
      </c>
      <c r="B391" s="92" t="s">
        <v>175</v>
      </c>
      <c r="C391" s="76" t="s">
        <v>75</v>
      </c>
      <c r="D391" s="76" t="s">
        <v>46</v>
      </c>
      <c r="E391" s="93"/>
      <c r="F391" s="93"/>
      <c r="G391" s="94">
        <f>G392</f>
        <v>7791.1</v>
      </c>
      <c r="H391" s="42"/>
    </row>
    <row r="392" spans="1:8" ht="15">
      <c r="A392" s="43" t="s">
        <v>121</v>
      </c>
      <c r="B392" s="34" t="s">
        <v>175</v>
      </c>
      <c r="C392" s="35" t="s">
        <v>75</v>
      </c>
      <c r="D392" s="35" t="s">
        <v>47</v>
      </c>
      <c r="E392" s="95"/>
      <c r="F392" s="95"/>
      <c r="G392" s="96">
        <f>G393</f>
        <v>7791.1</v>
      </c>
      <c r="H392" s="42"/>
    </row>
    <row r="393" spans="1:8" ht="30">
      <c r="A393" s="97" t="s">
        <v>17</v>
      </c>
      <c r="B393" s="98" t="s">
        <v>175</v>
      </c>
      <c r="C393" s="99" t="s">
        <v>75</v>
      </c>
      <c r="D393" s="99" t="s">
        <v>47</v>
      </c>
      <c r="E393" s="99" t="s">
        <v>18</v>
      </c>
      <c r="F393" s="99" t="s">
        <v>48</v>
      </c>
      <c r="G393" s="65">
        <v>7791.1</v>
      </c>
      <c r="H393" s="42"/>
    </row>
    <row r="394" spans="1:8" ht="15">
      <c r="A394" s="45" t="s">
        <v>180</v>
      </c>
      <c r="B394" s="92" t="s">
        <v>175</v>
      </c>
      <c r="C394" s="76" t="s">
        <v>75</v>
      </c>
      <c r="D394" s="76" t="s">
        <v>223</v>
      </c>
      <c r="E394" s="93"/>
      <c r="F394" s="93"/>
      <c r="G394" s="94">
        <f>G395</f>
        <v>1200</v>
      </c>
      <c r="H394" s="42"/>
    </row>
    <row r="395" spans="1:8" ht="30.75">
      <c r="A395" s="37" t="s">
        <v>436</v>
      </c>
      <c r="B395" s="100" t="s">
        <v>175</v>
      </c>
      <c r="C395" s="35" t="s">
        <v>75</v>
      </c>
      <c r="D395" s="35" t="s">
        <v>437</v>
      </c>
      <c r="E395" s="95"/>
      <c r="F395" s="95"/>
      <c r="G395" s="96">
        <f>G396</f>
        <v>1200</v>
      </c>
      <c r="H395" s="42"/>
    </row>
    <row r="396" spans="1:8" ht="15">
      <c r="A396" s="141" t="s">
        <v>341</v>
      </c>
      <c r="B396" s="99" t="s">
        <v>175</v>
      </c>
      <c r="C396" s="101" t="s">
        <v>75</v>
      </c>
      <c r="D396" s="101" t="s">
        <v>437</v>
      </c>
      <c r="E396" s="101" t="s">
        <v>198</v>
      </c>
      <c r="F396" s="101" t="s">
        <v>48</v>
      </c>
      <c r="G396" s="102">
        <v>1200</v>
      </c>
      <c r="H396" s="42"/>
    </row>
    <row r="397" spans="1:8" ht="15">
      <c r="A397" s="8" t="s">
        <v>66</v>
      </c>
      <c r="B397" s="9" t="s">
        <v>67</v>
      </c>
      <c r="C397" s="9"/>
      <c r="D397" s="10"/>
      <c r="E397" s="10"/>
      <c r="F397" s="11"/>
      <c r="G397" s="11">
        <f>G398+G403+G407</f>
        <v>1549</v>
      </c>
      <c r="H397" s="42"/>
    </row>
    <row r="398" spans="1:8" ht="15">
      <c r="A398" s="8" t="s">
        <v>160</v>
      </c>
      <c r="B398" s="9" t="s">
        <v>67</v>
      </c>
      <c r="C398" s="9" t="s">
        <v>68</v>
      </c>
      <c r="D398" s="10" t="s">
        <v>108</v>
      </c>
      <c r="E398" s="10" t="s">
        <v>108</v>
      </c>
      <c r="F398" s="11">
        <f aca="true" t="shared" si="8" ref="F398:G401">F399</f>
        <v>36.4</v>
      </c>
      <c r="G398" s="11">
        <f t="shared" si="8"/>
        <v>39</v>
      </c>
      <c r="H398" s="42"/>
    </row>
    <row r="399" spans="1:8" ht="15">
      <c r="A399" s="12" t="s">
        <v>259</v>
      </c>
      <c r="B399" s="13" t="s">
        <v>67</v>
      </c>
      <c r="C399" s="13" t="s">
        <v>68</v>
      </c>
      <c r="D399" s="14" t="s">
        <v>260</v>
      </c>
      <c r="E399" s="14" t="s">
        <v>108</v>
      </c>
      <c r="F399" s="15">
        <f t="shared" si="8"/>
        <v>36.4</v>
      </c>
      <c r="G399" s="15">
        <f t="shared" si="8"/>
        <v>39</v>
      </c>
      <c r="H399" s="42"/>
    </row>
    <row r="400" spans="1:8" ht="15">
      <c r="A400" s="52" t="s">
        <v>261</v>
      </c>
      <c r="B400" s="46" t="s">
        <v>67</v>
      </c>
      <c r="C400" s="46" t="s">
        <v>68</v>
      </c>
      <c r="D400" s="47" t="s">
        <v>262</v>
      </c>
      <c r="E400" s="47"/>
      <c r="F400" s="49">
        <f t="shared" si="8"/>
        <v>36.4</v>
      </c>
      <c r="G400" s="49">
        <f t="shared" si="8"/>
        <v>39</v>
      </c>
      <c r="H400" s="42"/>
    </row>
    <row r="401" spans="1:8" ht="15">
      <c r="A401" s="28" t="s">
        <v>76</v>
      </c>
      <c r="B401" s="29" t="s">
        <v>67</v>
      </c>
      <c r="C401" s="29" t="s">
        <v>68</v>
      </c>
      <c r="D401" s="6" t="s">
        <v>333</v>
      </c>
      <c r="E401" s="6"/>
      <c r="F401" s="7">
        <f t="shared" si="8"/>
        <v>36.4</v>
      </c>
      <c r="G401" s="7">
        <f t="shared" si="8"/>
        <v>39</v>
      </c>
      <c r="H401" s="42"/>
    </row>
    <row r="402" spans="1:8" ht="30">
      <c r="A402" s="16" t="s">
        <v>10</v>
      </c>
      <c r="B402" s="17" t="s">
        <v>67</v>
      </c>
      <c r="C402" s="17" t="s">
        <v>68</v>
      </c>
      <c r="D402" s="18" t="s">
        <v>333</v>
      </c>
      <c r="E402" s="18" t="s">
        <v>11</v>
      </c>
      <c r="F402" s="19">
        <v>36.4</v>
      </c>
      <c r="G402" s="19">
        <v>39</v>
      </c>
      <c r="H402" s="42"/>
    </row>
    <row r="403" spans="1:8" ht="15">
      <c r="A403" s="8" t="s">
        <v>162</v>
      </c>
      <c r="B403" s="9" t="s">
        <v>67</v>
      </c>
      <c r="C403" s="9" t="s">
        <v>69</v>
      </c>
      <c r="D403" s="10" t="s">
        <v>108</v>
      </c>
      <c r="E403" s="10" t="s">
        <v>108</v>
      </c>
      <c r="F403" s="11">
        <f aca="true" t="shared" si="9" ref="F403:G405">F404</f>
        <v>503</v>
      </c>
      <c r="G403" s="11">
        <f t="shared" si="9"/>
        <v>400</v>
      </c>
      <c r="H403" s="42"/>
    </row>
    <row r="404" spans="1:8" ht="30.75">
      <c r="A404" s="12" t="s">
        <v>263</v>
      </c>
      <c r="B404" s="13" t="s">
        <v>67</v>
      </c>
      <c r="C404" s="13" t="s">
        <v>69</v>
      </c>
      <c r="D404" s="14" t="s">
        <v>264</v>
      </c>
      <c r="E404" s="14" t="s">
        <v>108</v>
      </c>
      <c r="F404" s="15">
        <f t="shared" si="9"/>
        <v>503</v>
      </c>
      <c r="G404" s="15">
        <f t="shared" si="9"/>
        <v>400</v>
      </c>
      <c r="H404" s="42"/>
    </row>
    <row r="405" spans="1:8" ht="15">
      <c r="A405" s="12" t="s">
        <v>411</v>
      </c>
      <c r="B405" s="13" t="s">
        <v>67</v>
      </c>
      <c r="C405" s="13" t="s">
        <v>69</v>
      </c>
      <c r="D405" s="14" t="s">
        <v>403</v>
      </c>
      <c r="E405" s="14"/>
      <c r="F405" s="15">
        <f t="shared" si="9"/>
        <v>503</v>
      </c>
      <c r="G405" s="15">
        <f t="shared" si="9"/>
        <v>400</v>
      </c>
      <c r="H405" s="42"/>
    </row>
    <row r="406" spans="1:8" ht="30">
      <c r="A406" s="30" t="s">
        <v>10</v>
      </c>
      <c r="B406" s="40" t="s">
        <v>67</v>
      </c>
      <c r="C406" s="40" t="s">
        <v>69</v>
      </c>
      <c r="D406" s="31" t="s">
        <v>403</v>
      </c>
      <c r="E406" s="31" t="s">
        <v>11</v>
      </c>
      <c r="F406" s="32">
        <f>363+350-310+100</f>
        <v>503</v>
      </c>
      <c r="G406" s="32">
        <v>400</v>
      </c>
      <c r="H406" s="42"/>
    </row>
    <row r="407" spans="1:8" ht="15">
      <c r="A407" s="8" t="s">
        <v>100</v>
      </c>
      <c r="B407" s="9" t="s">
        <v>67</v>
      </c>
      <c r="C407" s="9" t="s">
        <v>99</v>
      </c>
      <c r="D407" s="10"/>
      <c r="E407" s="10"/>
      <c r="F407" s="11"/>
      <c r="G407" s="11">
        <f>G408+G410</f>
        <v>1110</v>
      </c>
      <c r="H407" s="42"/>
    </row>
    <row r="408" spans="1:8" ht="46.5">
      <c r="A408" s="8" t="s">
        <v>191</v>
      </c>
      <c r="B408" s="9" t="s">
        <v>67</v>
      </c>
      <c r="C408" s="9" t="s">
        <v>99</v>
      </c>
      <c r="D408" s="10" t="s">
        <v>330</v>
      </c>
      <c r="E408" s="10" t="s">
        <v>108</v>
      </c>
      <c r="F408" s="11">
        <f>F409</f>
        <v>449</v>
      </c>
      <c r="G408" s="11">
        <f>G409</f>
        <v>560</v>
      </c>
      <c r="H408" s="42"/>
    </row>
    <row r="409" spans="1:8" ht="15">
      <c r="A409" s="16" t="s">
        <v>199</v>
      </c>
      <c r="B409" s="17" t="s">
        <v>67</v>
      </c>
      <c r="C409" s="17" t="s">
        <v>99</v>
      </c>
      <c r="D409" s="18" t="s">
        <v>330</v>
      </c>
      <c r="E409" s="18" t="s">
        <v>198</v>
      </c>
      <c r="F409" s="19">
        <f>359-30+120</f>
        <v>449</v>
      </c>
      <c r="G409" s="19">
        <v>560</v>
      </c>
      <c r="H409" s="42"/>
    </row>
    <row r="410" spans="1:8" ht="30.75">
      <c r="A410" s="8" t="s">
        <v>182</v>
      </c>
      <c r="B410" s="9" t="s">
        <v>67</v>
      </c>
      <c r="C410" s="9" t="s">
        <v>99</v>
      </c>
      <c r="D410" s="10" t="s">
        <v>331</v>
      </c>
      <c r="E410" s="10" t="s">
        <v>108</v>
      </c>
      <c r="F410" s="11">
        <f>F411</f>
        <v>400</v>
      </c>
      <c r="G410" s="11">
        <f>G411</f>
        <v>550</v>
      </c>
      <c r="H410" s="42"/>
    </row>
    <row r="411" spans="1:8" ht="15">
      <c r="A411" s="16" t="s">
        <v>199</v>
      </c>
      <c r="B411" s="17" t="s">
        <v>67</v>
      </c>
      <c r="C411" s="17" t="s">
        <v>99</v>
      </c>
      <c r="D411" s="18" t="s">
        <v>331</v>
      </c>
      <c r="E411" s="18" t="s">
        <v>198</v>
      </c>
      <c r="F411" s="19">
        <f>450-50</f>
        <v>400</v>
      </c>
      <c r="G411" s="19">
        <v>550</v>
      </c>
      <c r="H411" s="42"/>
    </row>
    <row r="412" spans="1:8" ht="15">
      <c r="A412" s="50" t="s">
        <v>116</v>
      </c>
      <c r="B412" s="51" t="s">
        <v>58</v>
      </c>
      <c r="C412" s="51" t="s">
        <v>58</v>
      </c>
      <c r="D412" s="10" t="s">
        <v>108</v>
      </c>
      <c r="E412" s="10" t="s">
        <v>108</v>
      </c>
      <c r="F412" s="11" t="e">
        <f>F413+F422+#REF!</f>
        <v>#REF!</v>
      </c>
      <c r="G412" s="11">
        <f>G413</f>
        <v>1000</v>
      </c>
      <c r="H412" s="42"/>
    </row>
    <row r="413" spans="1:8" ht="15">
      <c r="A413" s="8" t="s">
        <v>59</v>
      </c>
      <c r="B413" s="9" t="s">
        <v>58</v>
      </c>
      <c r="C413" s="9" t="s">
        <v>60</v>
      </c>
      <c r="D413" s="10" t="s">
        <v>108</v>
      </c>
      <c r="E413" s="10" t="s">
        <v>108</v>
      </c>
      <c r="F413" s="11">
        <f>F414</f>
        <v>1000.2</v>
      </c>
      <c r="G413" s="11">
        <f>G414</f>
        <v>1000</v>
      </c>
      <c r="H413" s="42"/>
    </row>
    <row r="414" spans="1:8" ht="15">
      <c r="A414" s="8" t="s">
        <v>117</v>
      </c>
      <c r="B414" s="9" t="s">
        <v>58</v>
      </c>
      <c r="C414" s="9" t="s">
        <v>60</v>
      </c>
      <c r="D414" s="10" t="s">
        <v>207</v>
      </c>
      <c r="E414" s="10" t="s">
        <v>108</v>
      </c>
      <c r="F414" s="11">
        <f>F415</f>
        <v>1000.2</v>
      </c>
      <c r="G414" s="11">
        <f>G415</f>
        <v>1000</v>
      </c>
      <c r="H414" s="42"/>
    </row>
    <row r="415" spans="1:8" ht="15">
      <c r="A415" s="28" t="s">
        <v>118</v>
      </c>
      <c r="B415" s="29" t="s">
        <v>58</v>
      </c>
      <c r="C415" s="29" t="s">
        <v>60</v>
      </c>
      <c r="D415" s="6" t="s">
        <v>208</v>
      </c>
      <c r="E415" s="6"/>
      <c r="F415" s="7">
        <f>F416</f>
        <v>1000.2</v>
      </c>
      <c r="G415" s="7">
        <f>G416</f>
        <v>1000</v>
      </c>
      <c r="H415" s="42"/>
    </row>
    <row r="416" spans="1:8" ht="15">
      <c r="A416" s="16" t="s">
        <v>28</v>
      </c>
      <c r="B416" s="17" t="s">
        <v>58</v>
      </c>
      <c r="C416" s="17" t="s">
        <v>60</v>
      </c>
      <c r="D416" s="18" t="s">
        <v>208</v>
      </c>
      <c r="E416" s="18" t="s">
        <v>27</v>
      </c>
      <c r="F416" s="19">
        <f>2029.2-1029</f>
        <v>1000.2</v>
      </c>
      <c r="G416" s="19">
        <v>1000</v>
      </c>
      <c r="H416" s="42"/>
    </row>
    <row r="417" spans="1:8" ht="30.75">
      <c r="A417" s="50" t="s">
        <v>72</v>
      </c>
      <c r="B417" s="51" t="s">
        <v>70</v>
      </c>
      <c r="C417" s="51" t="s">
        <v>70</v>
      </c>
      <c r="D417" s="10" t="s">
        <v>108</v>
      </c>
      <c r="E417" s="10" t="s">
        <v>108</v>
      </c>
      <c r="F417" s="11" t="e">
        <f>F418+#REF!+#REF!</f>
        <v>#REF!</v>
      </c>
      <c r="G417" s="11">
        <f>G418</f>
        <v>37497.4</v>
      </c>
      <c r="H417" s="11" t="e">
        <f>#REF!-F417</f>
        <v>#REF!</v>
      </c>
    </row>
    <row r="418" spans="1:8" ht="30.75">
      <c r="A418" s="8" t="s">
        <v>73</v>
      </c>
      <c r="B418" s="9" t="s">
        <v>70</v>
      </c>
      <c r="C418" s="9" t="s">
        <v>71</v>
      </c>
      <c r="D418" s="10" t="s">
        <v>108</v>
      </c>
      <c r="E418" s="10" t="s">
        <v>108</v>
      </c>
      <c r="F418" s="11">
        <f>F419</f>
        <v>38362.1</v>
      </c>
      <c r="G418" s="11">
        <f>G419</f>
        <v>37497.4</v>
      </c>
      <c r="H418" s="11" t="e">
        <f>#REF!-F418</f>
        <v>#REF!</v>
      </c>
    </row>
    <row r="419" spans="1:8" ht="15">
      <c r="A419" s="8" t="s">
        <v>304</v>
      </c>
      <c r="B419" s="9" t="s">
        <v>70</v>
      </c>
      <c r="C419" s="9" t="s">
        <v>71</v>
      </c>
      <c r="D419" s="10" t="s">
        <v>305</v>
      </c>
      <c r="E419" s="10"/>
      <c r="F419" s="11">
        <f>F420</f>
        <v>38362.1</v>
      </c>
      <c r="G419" s="11">
        <f>G420</f>
        <v>37497.4</v>
      </c>
      <c r="H419" s="11" t="e">
        <f>#REF!-F419</f>
        <v>#REF!</v>
      </c>
    </row>
    <row r="420" spans="1:8" ht="30.75">
      <c r="A420" s="8" t="s">
        <v>306</v>
      </c>
      <c r="B420" s="9" t="s">
        <v>70</v>
      </c>
      <c r="C420" s="9" t="s">
        <v>71</v>
      </c>
      <c r="D420" s="10" t="s">
        <v>307</v>
      </c>
      <c r="E420" s="10" t="s">
        <v>108</v>
      </c>
      <c r="F420" s="11">
        <f>F421</f>
        <v>38362.1</v>
      </c>
      <c r="G420" s="11">
        <f>G421</f>
        <v>37497.4</v>
      </c>
      <c r="H420" s="11" t="e">
        <f>#REF!-F420</f>
        <v>#REF!</v>
      </c>
    </row>
    <row r="421" spans="1:8" ht="30" thickBot="1">
      <c r="A421" s="30" t="s">
        <v>30</v>
      </c>
      <c r="B421" s="40" t="s">
        <v>70</v>
      </c>
      <c r="C421" s="40" t="s">
        <v>71</v>
      </c>
      <c r="D421" s="31" t="s">
        <v>307</v>
      </c>
      <c r="E421" s="31" t="s">
        <v>29</v>
      </c>
      <c r="F421" s="32">
        <f>40208.1-1846</f>
        <v>38362.1</v>
      </c>
      <c r="G421" s="32">
        <v>37497.4</v>
      </c>
      <c r="H421" s="32" t="e">
        <f>#REF!-F421</f>
        <v>#REF!</v>
      </c>
    </row>
    <row r="422" spans="1:8" ht="15.75" thickBot="1">
      <c r="A422" s="103" t="s">
        <v>176</v>
      </c>
      <c r="B422" s="104"/>
      <c r="C422" s="104"/>
      <c r="D422" s="104"/>
      <c r="E422" s="104"/>
      <c r="F422" s="105" t="e">
        <f>F15+F92+F104+F123+F134+F236+#REF!+F263+F417</f>
        <v>#REF!</v>
      </c>
      <c r="G422" s="105">
        <f>G15+G92+G104+G123+G134+G236+G263+G417+G412+G389+G397+G258</f>
        <v>1507338.0999999999</v>
      </c>
      <c r="H422" s="105" t="e">
        <f>#REF!-F422</f>
        <v>#REF!</v>
      </c>
    </row>
  </sheetData>
  <autoFilter ref="A13:G422"/>
  <mergeCells count="11">
    <mergeCell ref="A5:H5"/>
    <mergeCell ref="A7:H7"/>
    <mergeCell ref="A1:H1"/>
    <mergeCell ref="A2:H2"/>
    <mergeCell ref="A3:H3"/>
    <mergeCell ref="A6:H6"/>
    <mergeCell ref="A4:H4"/>
    <mergeCell ref="A8:H8"/>
    <mergeCell ref="A11:H11"/>
    <mergeCell ref="A9:H9"/>
    <mergeCell ref="A10:H10"/>
  </mergeCells>
  <printOptions horizontalCentered="1"/>
  <pageMargins left="0.984251968503937" right="0.5905511811023623" top="0.7874015748031497" bottom="0.5905511811023623" header="0" footer="0.3937007874015748"/>
  <pageSetup fitToHeight="10" fitToWidth="1" horizontalDpi="1200" verticalDpi="1200" orientation="portrait" paperSize="9" scale="50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2011-12-09T12:21:40Z</cp:lastPrinted>
  <dcterms:created xsi:type="dcterms:W3CDTF">2003-12-05T21:14:57Z</dcterms:created>
  <dcterms:modified xsi:type="dcterms:W3CDTF">2011-12-09T12:21:50Z</dcterms:modified>
  <cp:category/>
  <cp:version/>
  <cp:contentType/>
  <cp:contentStatus/>
</cp:coreProperties>
</file>