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Приложение 5 " sheetId="1" r:id="rId1"/>
  </sheets>
  <definedNames>
    <definedName name="_xlnm.Print_Area" localSheetId="0">'Приложение 5 '!$A$1:$F$64</definedName>
  </definedNames>
  <calcPr fullCalcOnLoad="1"/>
</workbook>
</file>

<file path=xl/sharedStrings.xml><?xml version="1.0" encoding="utf-8"?>
<sst xmlns="http://schemas.openxmlformats.org/spreadsheetml/2006/main" count="117" uniqueCount="117">
  <si>
    <t>Утверждено</t>
  </si>
  <si>
    <t>решением совета депутатов</t>
  </si>
  <si>
    <t xml:space="preserve">Кировского муниципального района </t>
  </si>
  <si>
    <t>Ленинградской области</t>
  </si>
  <si>
    <t>(Приложение 5)</t>
  </si>
  <si>
    <t xml:space="preserve">Распределение бюджетных ассигнований </t>
  </si>
  <si>
    <t xml:space="preserve"> Кировского муниципального района Ленинградской области </t>
  </si>
  <si>
    <t xml:space="preserve">по разделам и подразделам классификации расходов  бюджетов </t>
  </si>
  <si>
    <t>Наименование раздела и подраздела</t>
  </si>
  <si>
    <t>Код раздела</t>
  </si>
  <si>
    <t>Код подраздела</t>
  </si>
  <si>
    <t>2024 год сумма (тысяч рублей)</t>
  </si>
  <si>
    <t>2025 год сумма (тысяч рублей)</t>
  </si>
  <si>
    <t>Общегосударственные вопросы</t>
  </si>
  <si>
    <t>0100</t>
  </si>
  <si>
    <t>0102</t>
  </si>
  <si>
    <t>0103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</si>
  <si>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</si>
  <si>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</si>
  <si>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</si>
  <si>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</si>
  <si>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</si>
  <si>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</si>
  <si>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</si>
  <si>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</si>
  <si>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</si>
  <si>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</si>
  <si>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</si>
  <si>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</si>
  <si>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</si>
  <si>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</si>
  <si>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</si>
  <si>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</si>
  <si>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</si>
  <si>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</si>
  <si>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</si>
  <si>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</si>
  <si>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</si>
  <si>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</si>
  <si>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</si>
  <si>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</si>
  <si>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</si>
  <si>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</si>
  <si>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</si>
  <si>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</si>
  <si>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</si>
  <si>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</si>
  <si>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</si>
  <si>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</si>
  <si>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</si>
  <si>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</si>
  <si>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</si>
  <si>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</si>
  <si>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</si>
  <si>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</si>
  <si>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</si>
  <si>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</si>
  <si>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</si>
  <si>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</si>
  <si>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</si>
  <si>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</si>
  <si>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</si>
  <si>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</si>
  <si>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</si>
  <si>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</si>
  <si>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</si>
  <si>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 xml:space="preserve">Культура, кинематография 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</si>
  <si>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</si>
  <si>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</si>
  <si>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</si>
  <si>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</si>
  <si>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</si>
  <si>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</si>
  <si>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</si>
  <si>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</si>
  <si>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</si>
  <si>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</si>
  <si>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</si>
  <si>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</si>
  <si>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</si>
  <si>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</si>
  <si>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</si>
  <si>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</si>
  <si>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</si>
  <si>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</si>
  <si>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</si>
  <si>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</si>
  <si>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</si>
  <si>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</si>
  <si>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</si>
  <si>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</si>
  <si>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</si>
  <si>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</si>
  <si>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</si>
  <si>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</si>
  <si>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</si>
  <si>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</si>
  <si>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</si>
  <si>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</si>
  <si>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</si>
  <si>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бюджетам субъектов Российской Федерации и муниципальных образований</t>
  </si>
  <si>
    <t>1400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</si>
  <si>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</si>
  <si>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1401</t>
  </si>
  <si>
    <t>Прочие межбюджетные трансферты общего характера</t>
  </si>
  <si>
    <t>1403</t>
  </si>
  <si>
    <t>Всего расходов</t>
  </si>
  <si>
    <t>на 2024 год и на плановый период 2025 и 2026 годов</t>
  </si>
  <si>
    <t>2026 год сумма (тысяч рублей)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</si>
  <si>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</si>
  <si>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</si>
  <si>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</si>
  <si>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0502</t>
  </si>
  <si>
    <t>Коммунальное хозяйство</t>
  </si>
  <si>
    <t>от «29» ноября 2023 г. № 100</t>
  </si>
  <si>
    <t>(в редакции решения совета депутатов</t>
  </si>
  <si>
    <t>от «10» июля 2024 года №54)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</si>
</sst>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wrapText="1"/>
    </xf>
    <xf numFmtId="49" fontId="8" fillId="33" borderId="13" xfId="0" applyNumberFormat="1" applyFont="1" applyFill="1" applyBorder="1" applyAlignment="1" quotePrefix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49" fontId="8" fillId="33" borderId="15" xfId="0" applyNumberFormat="1" applyFont="1" applyFill="1" applyBorder="1" applyAlignment="1">
      <alignment horizontal="center"/>
    </xf>
    <xf numFmtId="49" fontId="9" fillId="33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left" wrapText="1"/>
    </xf>
    <xf numFmtId="49" fontId="8" fillId="33" borderId="17" xfId="0" applyNumberFormat="1" applyFont="1" applyFill="1" applyBorder="1" applyAlignment="1" quotePrefix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64" fontId="8" fillId="33" borderId="23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/>
    </xf>
    <xf numFmtId="164" fontId="9" fillId="33" borderId="19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wrapText="1"/>
    </xf>
    <xf numFmtId="49" fontId="8" fillId="33" borderId="24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164" fontId="9" fillId="33" borderId="24" xfId="0" applyNumberFormat="1" applyFont="1" applyFill="1" applyBorder="1" applyAlignment="1">
      <alignment horizontal="center"/>
    </xf>
    <xf numFmtId="164" fontId="9" fillId="33" borderId="15" xfId="0" applyNumberFormat="1" applyFont="1" applyFill="1" applyBorder="1" applyAlignment="1">
      <alignment horizontal="center"/>
    </xf>
    <xf numFmtId="164" fontId="9" fillId="33" borderId="21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49" fontId="8" fillId="33" borderId="26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49" fontId="8" fillId="33" borderId="21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9" fillId="33" borderId="22" xfId="0" applyFont="1" applyFill="1" applyBorder="1" applyAlignment="1">
      <alignment wrapText="1"/>
    </xf>
    <xf numFmtId="0" fontId="8" fillId="33" borderId="27" xfId="0" applyFont="1" applyFill="1" applyBorder="1" applyAlignment="1">
      <alignment wrapText="1"/>
    </xf>
    <xf numFmtId="0" fontId="9" fillId="33" borderId="28" xfId="0" applyFont="1" applyFill="1" applyBorder="1" applyAlignment="1">
      <alignment wrapText="1"/>
    </xf>
    <xf numFmtId="0" fontId="8" fillId="33" borderId="29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49" fontId="8" fillId="33" borderId="3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49" fontId="8" fillId="33" borderId="31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164" fontId="9" fillId="33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64" fontId="8" fillId="33" borderId="13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164" fontId="44" fillId="33" borderId="3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top"/>
    </xf>
    <xf numFmtId="49" fontId="4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75" zoomScaleSheetLayoutView="75" zoomScalePageLayoutView="0" workbookViewId="0" topLeftCell="A40">
      <selection activeCell="M40" sqref="M40"/>
    </sheetView>
  </sheetViews>
  <sheetFormatPr defaultColWidth="8.875" defaultRowHeight="12.75"/>
  <cols>
    <col min="1" max="1" width="82.625" style="61" customWidth="1"/>
    <col min="2" max="2" width="12.375" style="61" customWidth="1"/>
    <col min="3" max="3" width="11.875" style="61" customWidth="1"/>
    <col min="4" max="4" width="21.875" style="61" bestFit="1" customWidth="1"/>
    <col min="5" max="5" width="21.875" style="61" customWidth="1"/>
    <col min="6" max="6" width="21.875" style="61" bestFit="1" customWidth="1"/>
    <col min="7" max="7" width="8.875" style="61" customWidth="1"/>
    <col min="8" max="8" width="12.125" style="61" bestFit="1" customWidth="1"/>
    <col min="9" max="16384" width="8.875" style="61" customWidth="1"/>
  </cols>
  <sheetData>
    <row r="1" spans="1:6" ht="20.25">
      <c r="A1" s="65" t="s">
        <v>0</v>
      </c>
      <c r="B1" s="65"/>
      <c r="C1" s="65"/>
      <c r="D1" s="65"/>
      <c r="E1" s="65"/>
      <c r="F1" s="65"/>
    </row>
    <row r="2" spans="1:6" ht="20.25">
      <c r="A2" s="65" t="s">
        <v>1</v>
      </c>
      <c r="B2" s="65"/>
      <c r="C2" s="65"/>
      <c r="D2" s="65"/>
      <c r="E2" s="65"/>
      <c r="F2" s="65"/>
    </row>
    <row r="3" spans="1:6" ht="20.25">
      <c r="A3" s="65" t="s">
        <v>2</v>
      </c>
      <c r="B3" s="65"/>
      <c r="C3" s="65"/>
      <c r="D3" s="65"/>
      <c r="E3" s="65"/>
      <c r="F3" s="65"/>
    </row>
    <row r="4" spans="1:6" ht="20.25">
      <c r="A4" s="65" t="s">
        <v>3</v>
      </c>
      <c r="B4" s="65"/>
      <c r="C4" s="65"/>
      <c r="D4" s="65"/>
      <c r="E4" s="65"/>
      <c r="F4" s="65"/>
    </row>
    <row r="5" spans="1:6" ht="20.25">
      <c r="A5" s="65" t="s">
        <v>114</v>
      </c>
      <c r="B5" s="65"/>
      <c r="C5" s="65"/>
      <c r="D5" s="65"/>
      <c r="E5" s="65"/>
      <c r="F5" s="65"/>
    </row>
    <row r="6" spans="1:6" ht="20.25">
      <c r="A6" s="66" t="s">
        <v>4</v>
      </c>
      <c r="B6" s="66"/>
      <c r="C6" s="66"/>
      <c r="D6" s="66"/>
      <c r="E6" s="66"/>
      <c r="F6" s="66"/>
    </row>
    <row r="7" spans="1:6" ht="20.25">
      <c r="A7" s="66" t="s">
        <v>115</v>
      </c>
      <c r="B7" s="66"/>
      <c r="C7" s="66"/>
      <c r="D7" s="66"/>
      <c r="E7" s="66"/>
      <c r="F7" s="66"/>
    </row>
    <row r="8" spans="1:6" ht="20.25">
      <c r="A8" s="66" t="s">
        <v>116</v>
      </c>
      <c r="B8" s="66"/>
      <c r="C8" s="66"/>
      <c r="D8" s="66"/>
      <c r="E8" s="66"/>
      <c r="F8" s="66"/>
    </row>
    <row r="9" spans="1:6" ht="20.25">
      <c r="A9" s="67" t="s">
        <v>5</v>
      </c>
      <c r="B9" s="67"/>
      <c r="C9" s="67"/>
      <c r="D9" s="67"/>
      <c r="E9" s="67"/>
      <c r="F9" s="67"/>
    </row>
    <row r="10" spans="1:6" ht="20.25">
      <c r="A10" s="67" t="s">
        <v>6</v>
      </c>
      <c r="B10" s="67"/>
      <c r="C10" s="67"/>
      <c r="D10" s="67"/>
      <c r="E10" s="67"/>
      <c r="F10" s="67"/>
    </row>
    <row r="11" spans="1:6" ht="25.5" customHeight="1">
      <c r="A11" s="67" t="s">
        <v>7</v>
      </c>
      <c r="B11" s="67"/>
      <c r="C11" s="67"/>
      <c r="D11" s="67"/>
      <c r="E11" s="67"/>
      <c r="F11" s="67"/>
    </row>
    <row r="12" spans="1:6" ht="25.5" customHeight="1">
      <c r="A12" s="67" t="s">
        <v>107</v>
      </c>
      <c r="B12" s="67"/>
      <c r="C12" s="67"/>
      <c r="D12" s="67"/>
      <c r="E12" s="67"/>
      <c r="F12" s="67"/>
    </row>
    <row r="13" spans="1:5" ht="22.5" customHeight="1" thickBot="1">
      <c r="A13" s="1"/>
      <c r="B13" s="2"/>
      <c r="C13" s="3"/>
      <c r="D13" s="4"/>
      <c r="E13" s="4"/>
    </row>
    <row r="14" spans="1:6" ht="35.25" customHeight="1" thickBot="1" thickTop="1">
      <c r="A14" s="5" t="s">
        <v>8</v>
      </c>
      <c r="B14" s="6" t="s">
        <v>9</v>
      </c>
      <c r="C14" s="7" t="s">
        <v>10</v>
      </c>
      <c r="D14" s="7" t="s">
        <v>11</v>
      </c>
      <c r="E14" s="7" t="s">
        <v>12</v>
      </c>
      <c r="F14" s="8" t="s">
        <v>108</v>
      </c>
    </row>
    <row r="15" spans="1:6" ht="19.5" thickTop="1">
      <c r="A15" s="9" t="s">
        <v>13</v>
      </c>
      <c r="B15" s="10" t="s">
        <v>14</v>
      </c>
      <c r="C15" s="11"/>
      <c r="D15" s="62">
        <f>SUM(D16:D22)</f>
        <v>471036.9</v>
      </c>
      <c r="E15" s="62">
        <f>SUM(E16:E22)</f>
        <v>493865.2</v>
      </c>
      <c r="F15" s="62">
        <f>SUM(F16:F22)</f>
        <v>471970</v>
      </c>
    </row>
    <row r="16" spans="1:6" ht="37.5">
      <c r="A16" s="12" t="s">
        <v>110</v>
      </c>
      <c r="B16" s="13"/>
      <c r="C16" s="14" t="s">
        <v>15</v>
      </c>
      <c r="D16" s="38">
        <v>4304.7</v>
      </c>
      <c r="E16" s="38">
        <v>4304.7</v>
      </c>
      <c r="F16" s="38">
        <v>4304.7</v>
      </c>
    </row>
    <row r="17" spans="1:6" ht="56.25">
      <c r="A17" s="15" t="s">
        <v>111</v>
      </c>
      <c r="B17" s="16"/>
      <c r="C17" s="17" t="s">
        <v>16</v>
      </c>
      <c r="D17" s="32">
        <f>11480.4+93.5</f>
        <v>11573.9</v>
      </c>
      <c r="E17" s="32">
        <v>11480.4</v>
      </c>
      <c r="F17" s="32">
        <v>11480.4</v>
      </c>
    </row>
    <row r="18" spans="1:6" ht="56.25">
      <c r="A18" s="15" t="s">
        <v>109</v>
      </c>
      <c r="B18" s="18"/>
      <c r="C18" s="17" t="s">
        <v>17</v>
      </c>
      <c r="D18" s="63">
        <f>133112.7+1163.9-0.1-934.1-105.7-105.6+166.1-97.3-9.7+150</f>
        <v>133340.19999999998</v>
      </c>
      <c r="E18" s="32">
        <f>134276.6-0.1-2560.1</f>
        <v>131716.4</v>
      </c>
      <c r="F18" s="32">
        <f>134276.6-0.1-2560.1+0.1-0.1</f>
        <v>131716.4</v>
      </c>
    </row>
    <row r="19" spans="1:6" ht="18.75">
      <c r="A19" s="15" t="s">
        <v>18</v>
      </c>
      <c r="B19" s="18"/>
      <c r="C19" s="17" t="s">
        <v>19</v>
      </c>
      <c r="D19" s="32">
        <f>13.6+33.2</f>
        <v>46.800000000000004</v>
      </c>
      <c r="E19" s="32">
        <f>11.8+36.9</f>
        <v>48.7</v>
      </c>
      <c r="F19" s="32">
        <v>216.9</v>
      </c>
    </row>
    <row r="20" spans="1:6" ht="37.5">
      <c r="A20" s="15" t="s">
        <v>20</v>
      </c>
      <c r="B20" s="18"/>
      <c r="C20" s="17" t="s">
        <v>21</v>
      </c>
      <c r="D20" s="32">
        <f>38833.8+4422.3+1355.6-0.1</f>
        <v>44611.600000000006</v>
      </c>
      <c r="E20" s="32">
        <f>44611.6-0.1</f>
        <v>44611.5</v>
      </c>
      <c r="F20" s="32">
        <v>44611.6</v>
      </c>
    </row>
    <row r="21" spans="1:6" ht="18.75">
      <c r="A21" s="19" t="s">
        <v>22</v>
      </c>
      <c r="B21" s="20"/>
      <c r="C21" s="21" t="s">
        <v>23</v>
      </c>
      <c r="D21" s="33">
        <f>45879.2-100-0.1-600-350</f>
        <v>44829.1</v>
      </c>
      <c r="E21" s="33">
        <f>76183.2-17.5+2051.8-23947.2+11750</f>
        <v>66020.3</v>
      </c>
      <c r="F21" s="33">
        <f>88726.1+2012+57.6</f>
        <v>90795.70000000001</v>
      </c>
    </row>
    <row r="22" spans="1:6" ht="18.75">
      <c r="A22" s="22" t="s">
        <v>24</v>
      </c>
      <c r="B22" s="23"/>
      <c r="C22" s="24" t="s">
        <v>25</v>
      </c>
      <c r="D22" s="39">
        <f>204345.2-12-56.3+27.6+56.4+11.2+3881.5+5559.6-274.6-100+0.1+313.5+80+3400.1+10124.7+934.1+184.6+5799+11.1+211.3+3000+123.4+670.2-5960.1</f>
        <v>232330.60000000006</v>
      </c>
      <c r="E22" s="39">
        <f>188805.7-12-104.8+104.9+21-0.1+0.2-0.1+46868.4</f>
        <v>235683.2</v>
      </c>
      <c r="F22" s="39">
        <f>184734.5-12-232.6+3628.6+725.7+0.1</f>
        <v>188844.30000000002</v>
      </c>
    </row>
    <row r="23" spans="1:6" ht="37.5">
      <c r="A23" s="25" t="s">
        <v>26</v>
      </c>
      <c r="B23" s="26" t="s">
        <v>27</v>
      </c>
      <c r="C23" s="26"/>
      <c r="D23" s="31">
        <f>SUM(D24:D25)</f>
        <v>11804.599999999999</v>
      </c>
      <c r="E23" s="31">
        <f>SUM(E24:E25)</f>
        <v>1679.9</v>
      </c>
      <c r="F23" s="31">
        <f>SUM(F24:F25)</f>
        <v>1029.9</v>
      </c>
    </row>
    <row r="24" spans="1:6" ht="18.75">
      <c r="A24" s="15" t="s">
        <v>28</v>
      </c>
      <c r="B24" s="27"/>
      <c r="C24" s="18" t="s">
        <v>29</v>
      </c>
      <c r="D24" s="32">
        <f>650+8542.4-0.1</f>
        <v>9192.3</v>
      </c>
      <c r="E24" s="32">
        <v>650</v>
      </c>
      <c r="F24" s="32">
        <v>0</v>
      </c>
    </row>
    <row r="25" spans="1:6" ht="37.5">
      <c r="A25" s="19" t="s">
        <v>30</v>
      </c>
      <c r="B25" s="28"/>
      <c r="C25" s="20" t="s">
        <v>31</v>
      </c>
      <c r="D25" s="33">
        <f>1029.9+40.1+139.6-599+281.7+259+1461</f>
        <v>2612.3</v>
      </c>
      <c r="E25" s="33">
        <f>1029.9</f>
        <v>1029.9</v>
      </c>
      <c r="F25" s="33">
        <f>1029.9</f>
        <v>1029.9</v>
      </c>
    </row>
    <row r="26" spans="1:6" ht="18.75">
      <c r="A26" s="25" t="s">
        <v>32</v>
      </c>
      <c r="B26" s="26" t="s">
        <v>33</v>
      </c>
      <c r="C26" s="26"/>
      <c r="D26" s="31">
        <f>SUM(D27:D30)</f>
        <v>164484.8</v>
      </c>
      <c r="E26" s="31">
        <f>SUM(E27:E30)</f>
        <v>101757.7</v>
      </c>
      <c r="F26" s="31">
        <f>SUM(F27:F30)</f>
        <v>99769.3</v>
      </c>
    </row>
    <row r="27" spans="1:6" ht="18.75">
      <c r="A27" s="19" t="s">
        <v>34</v>
      </c>
      <c r="B27" s="28"/>
      <c r="C27" s="20" t="s">
        <v>35</v>
      </c>
      <c r="D27" s="33">
        <f>10592.6+107+162.8</f>
        <v>10862.4</v>
      </c>
      <c r="E27" s="32">
        <v>10306.6</v>
      </c>
      <c r="F27" s="33">
        <v>10356.6</v>
      </c>
    </row>
    <row r="28" spans="1:6" ht="18.75">
      <c r="A28" s="15" t="s">
        <v>36</v>
      </c>
      <c r="B28" s="27"/>
      <c r="C28" s="18" t="s">
        <v>37</v>
      </c>
      <c r="D28" s="32">
        <v>75736.4</v>
      </c>
      <c r="E28" s="32">
        <v>75736.4</v>
      </c>
      <c r="F28" s="32">
        <v>75736.4</v>
      </c>
    </row>
    <row r="29" spans="1:6" ht="18.75">
      <c r="A29" s="15" t="s">
        <v>38</v>
      </c>
      <c r="B29" s="27"/>
      <c r="C29" s="18" t="s">
        <v>39</v>
      </c>
      <c r="D29" s="32">
        <f>8858.2+8100+4584.7+275.8+559.2+1666.8+269+2795.4+1434.3+18520.4+9347.3</f>
        <v>56411.100000000006</v>
      </c>
      <c r="E29" s="32">
        <v>8858.2</v>
      </c>
      <c r="F29" s="32">
        <v>8858.2</v>
      </c>
    </row>
    <row r="30" spans="1:6" ht="18.75">
      <c r="A30" s="19" t="s">
        <v>40</v>
      </c>
      <c r="B30" s="20"/>
      <c r="C30" s="20" t="s">
        <v>41</v>
      </c>
      <c r="D30" s="33">
        <f>17953.5+390+1188+104.9-1.4-35.2+13.3+108.8-14500+120+1011+14500+208+264+150</f>
        <v>21474.899999999998</v>
      </c>
      <c r="E30" s="33">
        <f>3662.7+390+1021+444.7+1378-39.9</f>
        <v>6856.5</v>
      </c>
      <c r="F30" s="33">
        <f>3410.2+390+1018-0.1</f>
        <v>4818.099999999999</v>
      </c>
    </row>
    <row r="31" spans="1:6" ht="18.75">
      <c r="A31" s="25" t="s">
        <v>42</v>
      </c>
      <c r="B31" s="26" t="s">
        <v>43</v>
      </c>
      <c r="C31" s="29"/>
      <c r="D31" s="31">
        <f>SUM(D32:D34)</f>
        <v>92504.09999999999</v>
      </c>
      <c r="E31" s="31">
        <f>SUM(E32:E34)</f>
        <v>566.3</v>
      </c>
      <c r="F31" s="31">
        <f>SUM(F32:F34)</f>
        <v>566.3</v>
      </c>
    </row>
    <row r="32" spans="1:6" ht="18.75">
      <c r="A32" s="15" t="s">
        <v>44</v>
      </c>
      <c r="B32" s="27"/>
      <c r="C32" s="18" t="s">
        <v>45</v>
      </c>
      <c r="D32" s="32">
        <f>566.3+374.6+1043.8+4631.8+2251.7+500</f>
        <v>9368.2</v>
      </c>
      <c r="E32" s="32">
        <v>566.3</v>
      </c>
      <c r="F32" s="32">
        <v>566.3</v>
      </c>
    </row>
    <row r="33" spans="1:6" ht="18.75">
      <c r="A33" s="15" t="s">
        <v>113</v>
      </c>
      <c r="B33" s="27"/>
      <c r="C33" s="18" t="s">
        <v>112</v>
      </c>
      <c r="D33" s="32">
        <f>240+680.5</f>
        <v>920.5</v>
      </c>
      <c r="E33" s="32">
        <v>0</v>
      </c>
      <c r="F33" s="32">
        <v>0</v>
      </c>
    </row>
    <row r="34" spans="1:6" ht="18.75">
      <c r="A34" s="22" t="s">
        <v>46</v>
      </c>
      <c r="B34" s="47"/>
      <c r="C34" s="23" t="s">
        <v>47</v>
      </c>
      <c r="D34" s="39">
        <f>64000+2322-2795.4+1835.8+899.5+3529.6+1458.9+10500+465-0.1+0.1</f>
        <v>82215.4</v>
      </c>
      <c r="E34" s="39">
        <v>0</v>
      </c>
      <c r="F34" s="39">
        <v>0</v>
      </c>
    </row>
    <row r="35" spans="1:6" ht="18.75">
      <c r="A35" s="25" t="s">
        <v>48</v>
      </c>
      <c r="B35" s="26" t="s">
        <v>49</v>
      </c>
      <c r="C35" s="26"/>
      <c r="D35" s="31">
        <f>D36</f>
        <v>906.7</v>
      </c>
      <c r="E35" s="31">
        <f>E36</f>
        <v>908.5</v>
      </c>
      <c r="F35" s="31">
        <f>F36</f>
        <v>910.4</v>
      </c>
    </row>
    <row r="36" spans="1:6" ht="18.75">
      <c r="A36" s="15" t="s">
        <v>50</v>
      </c>
      <c r="B36" s="27"/>
      <c r="C36" s="18" t="s">
        <v>51</v>
      </c>
      <c r="D36" s="32">
        <f>756.7+150</f>
        <v>906.7</v>
      </c>
      <c r="E36" s="32">
        <f>758.5+150</f>
        <v>908.5</v>
      </c>
      <c r="F36" s="32">
        <f>760.5+150-0.1+0.1-0.1</f>
        <v>910.4</v>
      </c>
    </row>
    <row r="37" spans="1:6" ht="18.75">
      <c r="A37" s="25" t="s">
        <v>52</v>
      </c>
      <c r="B37" s="26" t="s">
        <v>53</v>
      </c>
      <c r="C37" s="29"/>
      <c r="D37" s="31">
        <f>SUM(D38:D43)</f>
        <v>3531688.9</v>
      </c>
      <c r="E37" s="31">
        <f>SUM(E38:E43)</f>
        <v>3327792.2000000007</v>
      </c>
      <c r="F37" s="31">
        <f>SUM(F38:F43)</f>
        <v>3063588.9000000004</v>
      </c>
    </row>
    <row r="38" spans="1:6" ht="18.75">
      <c r="A38" s="19" t="s">
        <v>54</v>
      </c>
      <c r="B38" s="28"/>
      <c r="C38" s="20" t="s">
        <v>55</v>
      </c>
      <c r="D38" s="33">
        <f>1340442+7630+3+526.1+2033.9+13.4+134.1+41.2+100+0.1+99.3+216.3+463.9+1483.4+1284.7+520+120.1+45.4+296.8-829.9+799.9+30+53.2-62.8+198.4+1266.9+511.8-6071.6+4898.3+545+1441.7+507+3695.3+6921.4-968.7+14028.9</f>
        <v>1382418.4999999995</v>
      </c>
      <c r="E38" s="33">
        <f>1338090.5+398.6+2011.3</f>
        <v>1340500.4000000001</v>
      </c>
      <c r="F38" s="33">
        <f>1345727.8+398.6+55842.5+1988.7+0.1+0.1-0.1</f>
        <v>1403957.7000000002</v>
      </c>
    </row>
    <row r="39" spans="1:6" ht="18.75">
      <c r="A39" s="15" t="s">
        <v>56</v>
      </c>
      <c r="B39" s="27"/>
      <c r="C39" s="18" t="s">
        <v>57</v>
      </c>
      <c r="D39" s="32">
        <f>1231765.6+7395+23116.7+8461.5+245069.2+3800+15592-97.1+3498.6+0.8+1.5+628.8+937.4+94.1+128.4+1350+300+7889.4-0.1-0.1+0.1+27.3+147+299.8+100+1896.8+690.1+141.3+14708.2-2555.7+583.3+600+10914.8+353.9+116.1+208.8-23001+120000+196.8+51837.8+6510+96+144+363+27.4+178.4+117.8+97.9+399.1-0.1+200+100+200+600+469+538.1+7160.2+5216.2+600+350</f>
        <v>1750564.1</v>
      </c>
      <c r="E39" s="32">
        <f>1159596.4+4431.5+2963.5+11017.6+8461.6+77204+0.8+1002+1562.4+7801.7+24030-0.1+0.1+300000</f>
        <v>1598071.5</v>
      </c>
      <c r="F39" s="32">
        <f>1270561.2-2079.4+1917.3-0.1+0.2</f>
        <v>1270399.2</v>
      </c>
    </row>
    <row r="40" spans="1:6" ht="18.75">
      <c r="A40" s="15" t="s">
        <v>58</v>
      </c>
      <c r="B40" s="27"/>
      <c r="C40" s="18" t="s">
        <v>59</v>
      </c>
      <c r="D40" s="32">
        <f>337603.9+971.2+0.3+26.3+2190.2+912.6+100+472.8+14.4-2406.6+46.6+3083.7-3431-46.6+51.4+527.1+118.1-4657.2+1797.9-3967.5+3723.3+100-0.1+934.3+890+178.5+460.6+313-0.1</f>
        <v>340007.10000000003</v>
      </c>
      <c r="E40" s="32">
        <f>331127.8+2165.9+912.6-0.1</f>
        <v>334206.2</v>
      </c>
      <c r="F40" s="32">
        <f>331163.7+2141.6+912.6</f>
        <v>334217.89999999997</v>
      </c>
    </row>
    <row r="41" spans="1:6" ht="37.5">
      <c r="A41" s="15" t="s">
        <v>60</v>
      </c>
      <c r="B41" s="27"/>
      <c r="C41" s="18" t="s">
        <v>61</v>
      </c>
      <c r="D41" s="32">
        <f>453.6+432-480</f>
        <v>405.6</v>
      </c>
      <c r="E41" s="32">
        <f>458.4+427.2-480</f>
        <v>405.5999999999999</v>
      </c>
      <c r="F41" s="32">
        <f>463.2+422.4-480</f>
        <v>405.5999999999999</v>
      </c>
    </row>
    <row r="42" spans="1:6" ht="18.75">
      <c r="A42" s="15" t="s">
        <v>62</v>
      </c>
      <c r="B42" s="27"/>
      <c r="C42" s="18" t="s">
        <v>63</v>
      </c>
      <c r="D42" s="32">
        <f>11193.3+5000+712.8-118.8+1419.3</f>
        <v>18206.6</v>
      </c>
      <c r="E42" s="32">
        <v>10502.4</v>
      </c>
      <c r="F42" s="32">
        <f>10901-398.6</f>
        <v>10502.4</v>
      </c>
    </row>
    <row r="43" spans="1:6" ht="18.75">
      <c r="A43" s="34" t="s">
        <v>64</v>
      </c>
      <c r="B43" s="35"/>
      <c r="C43" s="36" t="s">
        <v>65</v>
      </c>
      <c r="D43" s="37">
        <f>40939.7-775+2943.3+8+900+19.7-171.4-1194.2-196.8-55+198.3+55+62.8-968.4-118.1-27.4-296.2-97.9+247.9-2217.7+1969.8-0.1-1139.2-0.1</f>
        <v>40087.000000000015</v>
      </c>
      <c r="E43" s="37">
        <f>41195.6+2910.5</f>
        <v>44106.1</v>
      </c>
      <c r="F43" s="37">
        <f>41228.3+2877.8-0.1+0.1</f>
        <v>44106.100000000006</v>
      </c>
    </row>
    <row r="44" spans="1:6" ht="18.75">
      <c r="A44" s="25" t="s">
        <v>66</v>
      </c>
      <c r="B44" s="26" t="s">
        <v>67</v>
      </c>
      <c r="C44" s="26"/>
      <c r="D44" s="31">
        <f>SUM(D45:D46)</f>
        <v>61930.899999999994</v>
      </c>
      <c r="E44" s="31">
        <f>SUM(E45:E46)</f>
        <v>55986.40000000001</v>
      </c>
      <c r="F44" s="31">
        <f>SUM(F45:F46)</f>
        <v>55996.600000000006</v>
      </c>
    </row>
    <row r="45" spans="1:6" ht="18.75">
      <c r="A45" s="12" t="s">
        <v>68</v>
      </c>
      <c r="B45" s="30"/>
      <c r="C45" s="30" t="s">
        <v>69</v>
      </c>
      <c r="D45" s="38">
        <f>35373.8+140+799.5+10258.4+100+783.1+165+115.2+244.2</f>
        <v>47979.2</v>
      </c>
      <c r="E45" s="38">
        <f>35237.3+799.5+10258.4</f>
        <v>46295.200000000004</v>
      </c>
      <c r="F45" s="38">
        <f>35247.5+799.5+10258.4</f>
        <v>46305.4</v>
      </c>
    </row>
    <row r="46" spans="1:6" ht="18.75">
      <c r="A46" s="22" t="s">
        <v>70</v>
      </c>
      <c r="B46" s="23"/>
      <c r="C46" s="23" t="s">
        <v>71</v>
      </c>
      <c r="D46" s="39">
        <f>9517.6+173.6+2550.5+68.6+352+271.6+352+180+366.9+118.9</f>
        <v>13951.7</v>
      </c>
      <c r="E46" s="39">
        <v>9691.2</v>
      </c>
      <c r="F46" s="39">
        <v>9691.2</v>
      </c>
    </row>
    <row r="47" spans="1:6" ht="18.75">
      <c r="A47" s="25" t="s">
        <v>72</v>
      </c>
      <c r="B47" s="26" t="s">
        <v>73</v>
      </c>
      <c r="C47" s="29"/>
      <c r="D47" s="31">
        <f>SUM(D48:D50)</f>
        <v>239871.59999999998</v>
      </c>
      <c r="E47" s="31">
        <f>SUM(E48:E50)</f>
        <v>308776</v>
      </c>
      <c r="F47" s="31">
        <f>SUM(F48:F50)</f>
        <v>244548.2</v>
      </c>
    </row>
    <row r="48" spans="1:6" ht="18.75">
      <c r="A48" s="19" t="s">
        <v>74</v>
      </c>
      <c r="B48" s="20"/>
      <c r="C48" s="20" t="s">
        <v>75</v>
      </c>
      <c r="D48" s="33">
        <v>24786</v>
      </c>
      <c r="E48" s="33">
        <f>24128.8+548.2</f>
        <v>24677</v>
      </c>
      <c r="F48" s="33">
        <f>24128.8+548.2</f>
        <v>24677</v>
      </c>
    </row>
    <row r="49" spans="1:6" ht="18.75">
      <c r="A49" s="15" t="s">
        <v>76</v>
      </c>
      <c r="B49" s="18"/>
      <c r="C49" s="18" t="s">
        <v>77</v>
      </c>
      <c r="D49" s="32">
        <f>129269.3-0.2+0.2</f>
        <v>129269.3</v>
      </c>
      <c r="E49" s="32">
        <f>116626.2+0.1+2610+900.7+3827+5036.7-1397.9-1839.8+0.1-0.1</f>
        <v>125763</v>
      </c>
      <c r="F49" s="32">
        <f>100027.7+2907+900.7-13100.2-1812.3+25853.6+34024.9-0.1-15428.3</f>
        <v>133373</v>
      </c>
    </row>
    <row r="50" spans="1:6" ht="18.75">
      <c r="A50" s="15" t="s">
        <v>78</v>
      </c>
      <c r="B50" s="18"/>
      <c r="C50" s="18" t="s">
        <v>79</v>
      </c>
      <c r="D50" s="32">
        <f>72667+1313.2+1655.4+10180.7</f>
        <v>85816.29999999999</v>
      </c>
      <c r="E50" s="32">
        <f>158336</f>
        <v>158336</v>
      </c>
      <c r="F50" s="32">
        <f>86498.3-0.1</f>
        <v>86498.2</v>
      </c>
    </row>
    <row r="51" spans="1:6" ht="18.75">
      <c r="A51" s="25" t="s">
        <v>80</v>
      </c>
      <c r="B51" s="26" t="s">
        <v>81</v>
      </c>
      <c r="C51" s="26"/>
      <c r="D51" s="31">
        <f>D52+D55+D53+D54</f>
        <v>250957.8</v>
      </c>
      <c r="E51" s="31">
        <f>E52+E55+E53+E54</f>
        <v>294631.89999999997</v>
      </c>
      <c r="F51" s="31">
        <f>F52+F55+F53+F54</f>
        <v>142956.3</v>
      </c>
    </row>
    <row r="52" spans="1:6" ht="18.75">
      <c r="A52" s="40" t="s">
        <v>82</v>
      </c>
      <c r="B52" s="13"/>
      <c r="C52" s="30" t="s">
        <v>83</v>
      </c>
      <c r="D52" s="38">
        <f>77159.9-0.1+781.7+748.6+26915.8+555.3-1096.3</f>
        <v>105064.9</v>
      </c>
      <c r="E52" s="38">
        <f>73085.1+285.1+55706.5</f>
        <v>129076.70000000001</v>
      </c>
      <c r="F52" s="38">
        <f>73085.1+55706.5</f>
        <v>128791.6</v>
      </c>
    </row>
    <row r="53" spans="1:6" ht="18.75">
      <c r="A53" s="41" t="s">
        <v>84</v>
      </c>
      <c r="B53" s="27"/>
      <c r="C53" s="18" t="s">
        <v>85</v>
      </c>
      <c r="D53" s="32">
        <f>6000+6643+54000+54+31618.5</f>
        <v>98315.5</v>
      </c>
      <c r="E53" s="32">
        <f>16653.8+134744.3</f>
        <v>151398.09999999998</v>
      </c>
      <c r="F53" s="32">
        <v>0</v>
      </c>
    </row>
    <row r="54" spans="1:6" ht="18.75">
      <c r="A54" s="42" t="s">
        <v>86</v>
      </c>
      <c r="B54" s="43"/>
      <c r="C54" s="44" t="s">
        <v>87</v>
      </c>
      <c r="D54" s="45">
        <f>60656.2+622+347.3+2222.6-26915.8+996.5</f>
        <v>37928.8</v>
      </c>
      <c r="E54" s="45">
        <f>60705.5+599.2-55706.5</f>
        <v>5598.199999999997</v>
      </c>
      <c r="F54" s="45">
        <f>60713.1+599.2-15428.3+15428.3+0.1-55706.6</f>
        <v>5605.800000000003</v>
      </c>
    </row>
    <row r="55" spans="1:6" ht="18.75">
      <c r="A55" s="46" t="s">
        <v>88</v>
      </c>
      <c r="B55" s="47"/>
      <c r="C55" s="23" t="s">
        <v>89</v>
      </c>
      <c r="D55" s="39">
        <f>8558.9+1089.7</f>
        <v>9648.6</v>
      </c>
      <c r="E55" s="39">
        <v>8558.9</v>
      </c>
      <c r="F55" s="39">
        <v>8558.9</v>
      </c>
    </row>
    <row r="56" spans="1:6" ht="18.75">
      <c r="A56" s="48" t="s">
        <v>90</v>
      </c>
      <c r="B56" s="26" t="s">
        <v>91</v>
      </c>
      <c r="C56" s="29"/>
      <c r="D56" s="31">
        <f>SUM(D57:D58)</f>
        <v>6269.6</v>
      </c>
      <c r="E56" s="31">
        <f>SUM(E57:E58)</f>
        <v>6486.6</v>
      </c>
      <c r="F56" s="31">
        <f>SUM(F57:F58)</f>
        <v>6486.6</v>
      </c>
    </row>
    <row r="57" spans="1:6" ht="18.75">
      <c r="A57" s="41" t="s">
        <v>92</v>
      </c>
      <c r="B57" s="27"/>
      <c r="C57" s="18" t="s">
        <v>93</v>
      </c>
      <c r="D57" s="32">
        <f>6134.6+135</f>
        <v>6269.6</v>
      </c>
      <c r="E57" s="32">
        <v>6134.6</v>
      </c>
      <c r="F57" s="32">
        <v>6134.6</v>
      </c>
    </row>
    <row r="58" spans="1:6" ht="18.75">
      <c r="A58" s="49" t="s">
        <v>94</v>
      </c>
      <c r="B58" s="47"/>
      <c r="C58" s="23" t="s">
        <v>95</v>
      </c>
      <c r="D58" s="39">
        <f>352-352</f>
        <v>0</v>
      </c>
      <c r="E58" s="39">
        <v>352</v>
      </c>
      <c r="F58" s="39">
        <v>352</v>
      </c>
    </row>
    <row r="59" spans="1:6" ht="32.25" customHeight="1">
      <c r="A59" s="50" t="s">
        <v>96</v>
      </c>
      <c r="B59" s="26" t="s">
        <v>97</v>
      </c>
      <c r="C59" s="29"/>
      <c r="D59" s="31">
        <f>D60</f>
        <v>200</v>
      </c>
      <c r="E59" s="31">
        <f>E60</f>
        <v>200</v>
      </c>
      <c r="F59" s="31">
        <f>F60</f>
        <v>200</v>
      </c>
    </row>
    <row r="60" spans="1:6" ht="39" customHeight="1">
      <c r="A60" s="51" t="s">
        <v>98</v>
      </c>
      <c r="B60" s="28"/>
      <c r="C60" s="20" t="s">
        <v>99</v>
      </c>
      <c r="D60" s="33">
        <v>200</v>
      </c>
      <c r="E60" s="33">
        <v>200</v>
      </c>
      <c r="F60" s="33">
        <v>200</v>
      </c>
    </row>
    <row r="61" spans="1:6" ht="37.5">
      <c r="A61" s="52" t="s">
        <v>100</v>
      </c>
      <c r="B61" s="26" t="s">
        <v>101</v>
      </c>
      <c r="C61" s="29"/>
      <c r="D61" s="31">
        <f>D62+D63</f>
        <v>244128.4</v>
      </c>
      <c r="E61" s="31">
        <f>E62+E63</f>
        <v>277789.6</v>
      </c>
      <c r="F61" s="31">
        <f>F62+F63</f>
        <v>248791</v>
      </c>
    </row>
    <row r="62" spans="1:6" ht="37.5">
      <c r="A62" s="53" t="s">
        <v>102</v>
      </c>
      <c r="B62" s="54"/>
      <c r="C62" s="30" t="s">
        <v>103</v>
      </c>
      <c r="D62" s="38">
        <v>183799.5</v>
      </c>
      <c r="E62" s="38">
        <v>183557.5</v>
      </c>
      <c r="F62" s="38">
        <v>154558.9</v>
      </c>
    </row>
    <row r="63" spans="1:6" ht="19.5" thickBot="1">
      <c r="A63" s="55" t="s">
        <v>104</v>
      </c>
      <c r="B63" s="56"/>
      <c r="C63" s="57" t="s">
        <v>105</v>
      </c>
      <c r="D63" s="58">
        <f>94232.1-275.8-1603+3092.2-2807-4631.8-6669.2-4399.5-24285.2-1458.9-465+9600</f>
        <v>60328.9</v>
      </c>
      <c r="E63" s="58">
        <v>94232.1</v>
      </c>
      <c r="F63" s="58">
        <v>94232.1</v>
      </c>
    </row>
    <row r="64" spans="1:6" ht="35.25" customHeight="1" thickBot="1">
      <c r="A64" s="59" t="s">
        <v>106</v>
      </c>
      <c r="B64" s="60"/>
      <c r="C64" s="60"/>
      <c r="D64" s="64">
        <f>D15+D23+D26+D31+D37+D44+D47+D51+D56+D61+D59+D35</f>
        <v>5075784.3</v>
      </c>
      <c r="E64" s="64">
        <f>E15+E23+E26+E31+E37+E44+E47+E51+E56+E61+E59+E35</f>
        <v>4870440.300000001</v>
      </c>
      <c r="F64" s="64">
        <f>F15+F23+F26+F31+F37+F44+F47+F51+F56+F61+F59+F35</f>
        <v>4336813.500000001</v>
      </c>
    </row>
  </sheetData>
  <sheetProtection/>
  <mergeCells count="12">
    <mergeCell ref="A9:F9"/>
    <mergeCell ref="A10:F10"/>
    <mergeCell ref="A11:F11"/>
    <mergeCell ref="A12:F12"/>
    <mergeCell ref="A7:F7"/>
    <mergeCell ref="A8:F8"/>
    <mergeCell ref="A1:F1"/>
    <mergeCell ref="A2:F2"/>
    <mergeCell ref="A3:F3"/>
    <mergeCell ref="A4:F4"/>
    <mergeCell ref="A5:F5"/>
    <mergeCell ref="A6:F6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Лапшина</cp:lastModifiedBy>
  <cp:lastPrinted>2024-07-11T15:29:58Z</cp:lastPrinted>
  <dcterms:created xsi:type="dcterms:W3CDTF">2023-07-12T14:50:49Z</dcterms:created>
  <dcterms:modified xsi:type="dcterms:W3CDTF">2024-07-11T15:30:07Z</dcterms:modified>
  <cp:category/>
  <cp:version/>
  <cp:contentType/>
  <cp:contentStatus/>
</cp:coreProperties>
</file>